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bserved Data" sheetId="1" r:id="rId1"/>
    <sheet name="Projections" sheetId="2" r:id="rId2"/>
    <sheet name="2000-2010" sheetId="3" r:id="rId3"/>
    <sheet name="2010-2020" sheetId="4" r:id="rId4"/>
    <sheet name="2020-2030" sheetId="5" r:id="rId5"/>
    <sheet name="Survival Rates" sheetId="6" r:id="rId6"/>
    <sheet name="Fertility Rates" sheetId="7" r:id="rId7"/>
    <sheet name="Babies '90-'95, '95-'00" sheetId="8" r:id="rId8"/>
    <sheet name="Migration Rates" sheetId="9" r:id="rId9"/>
    <sheet name="WF Survival Rates" sheetId="10" r:id="rId10"/>
    <sheet name="WM Survival Rates" sheetId="11" r:id="rId11"/>
    <sheet name="NWF Survival Rates" sheetId="12" r:id="rId12"/>
    <sheet name="NWM Survival Rates" sheetId="13" r:id="rId13"/>
  </sheets>
  <definedNames/>
  <calcPr fullCalcOnLoad="1"/>
</workbook>
</file>

<file path=xl/sharedStrings.xml><?xml version="1.0" encoding="utf-8"?>
<sst xmlns="http://schemas.openxmlformats.org/spreadsheetml/2006/main" count="3643" uniqueCount="170">
  <si>
    <t>County Cohort Component Model*</t>
  </si>
  <si>
    <t>Observed Data for Population Subgroups</t>
  </si>
  <si>
    <t>1990, 1995, 2000</t>
  </si>
  <si>
    <t>Yellow Equals Population Data Inputs</t>
  </si>
  <si>
    <t>Source: US Census Bureau for 1990, 2000; BEBR for 1995</t>
  </si>
  <si>
    <t>White Females</t>
  </si>
  <si>
    <t>White Males</t>
  </si>
  <si>
    <t>TOTAL POPULATION</t>
  </si>
  <si>
    <t>0-4</t>
  </si>
  <si>
    <t xml:space="preserve">5-9 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</si>
  <si>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</si>
  <si>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</si>
  <si>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</si>
  <si>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</si>
  <si>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</si>
  <si>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</si>
  <si>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</si>
  <si>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</si>
  <si>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</si>
  <si>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</si>
  <si>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</si>
  <si>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</si>
  <si>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</si>
  <si>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</si>
  <si>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</si>
  <si>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85+ </t>
  </si>
  <si>
    <t>TOTAL</t>
  </si>
  <si>
    <t>Non-White Females</t>
  </si>
  <si>
    <t>Non-White Males</t>
  </si>
  <si>
    <t>* Note: This cohort component model spreadsheet template was provided in April 2011 by Tim Chapin (Associate Professor of Urban and Regional Planning at Florida State University),</t>
  </si>
  <si>
    <t xml:space="preserve">     with permission to post it on the Applied Demography Toolbox website. There is no warranty for this work.  -Eddie Hunsinger, May 2011</t>
  </si>
  <si>
    <t>County Cohort Component Model</t>
  </si>
  <si>
    <t>Population Projections Summary</t>
  </si>
  <si>
    <t>ALL FEMALES</t>
  </si>
  <si>
    <t>Total</t>
  </si>
  <si>
    <t>ALL MALES</t>
  </si>
  <si>
    <t>Projections 2005-2010</t>
  </si>
  <si>
    <t>2005 PROJECTIONS</t>
  </si>
  <si>
    <t>2010 PROJECTIONS</t>
  </si>
  <si>
    <t>NUMBER</t>
  </si>
  <si>
    <t>AGE</t>
  </si>
  <si>
    <t>FEMALES</t>
  </si>
  <si>
    <t>SURV RATES</t>
  </si>
  <si>
    <t>SURVIVORS</t>
  </si>
  <si>
    <t>MIGRATION</t>
  </si>
  <si>
    <t>POPULATION</t>
  </si>
  <si>
    <t>INTERVALS (t)</t>
  </si>
  <si>
    <t>IN 2000</t>
  </si>
  <si>
    <t>RATES</t>
  </si>
  <si>
    <t>IN 2005</t>
  </si>
  <si>
    <t>====&gt;</t>
  </si>
  <si>
    <t>=======</t>
  </si>
  <si>
    <t>==^</t>
  </si>
  <si>
    <t>TOTALS</t>
  </si>
  <si>
    <t>MALES</t>
  </si>
  <si>
    <t>White Population, 2005-2010 Time Period</t>
  </si>
  <si>
    <t>White Population, 2000-2005 Time Period</t>
  </si>
  <si>
    <t>Calculating the Number of Expected 0-4 Year Olds</t>
  </si>
  <si>
    <t>Observed</t>
  </si>
  <si>
    <t>Projected</t>
  </si>
  <si>
    <t>Age Cohort</t>
  </si>
  <si>
    <t>Females</t>
  </si>
  <si>
    <t>Average</t>
  </si>
  <si>
    <t>Five Year</t>
  </si>
  <si>
    <t>Babies</t>
  </si>
  <si>
    <t>Population</t>
  </si>
  <si>
    <t>Fertility Rates</t>
  </si>
  <si>
    <t>Five Years</t>
  </si>
  <si>
    <t>Sex Ratio</t>
  </si>
  <si>
    <t>0-4 Year Old</t>
  </si>
  <si>
    <t>Survival Rate</t>
  </si>
  <si>
    <t>Survivors</t>
  </si>
  <si>
    <t>Males</t>
  </si>
  <si>
    <t>Non-White Population, 2005-2010 Time Period</t>
  </si>
  <si>
    <t>Non-White Population, 2000-2005 Time Period</t>
  </si>
  <si>
    <t>Projections 2015-2020</t>
  </si>
  <si>
    <t>2015 PROJECTIONS</t>
  </si>
  <si>
    <t>2020 PROJECTIONS</t>
  </si>
  <si>
    <t>IN 2010</t>
  </si>
  <si>
    <t>IN 2015</t>
  </si>
  <si>
    <t>White Population, 2015-2020 Time Period</t>
  </si>
  <si>
    <t>White Population, 2010-2015 Time Period</t>
  </si>
  <si>
    <t>Non-White Population, 2015-2020 Time Period</t>
  </si>
  <si>
    <t>Non-White Population, 2010-2015 Time Period</t>
  </si>
  <si>
    <t>Projections 2025-2030</t>
  </si>
  <si>
    <t>2025 PROJECTIONS</t>
  </si>
  <si>
    <t>2030 PROJECTIONS</t>
  </si>
  <si>
    <t>IN 2020</t>
  </si>
  <si>
    <t>IN 2025</t>
  </si>
  <si>
    <t>White Population, 2020-2025 Time Period</t>
  </si>
  <si>
    <t>Cohort Component Model</t>
  </si>
  <si>
    <t>Survival Rates for Population Subgroups</t>
  </si>
  <si>
    <t>1990-2020</t>
  </si>
  <si>
    <t>Yellow Equals Survival Rate Data Inputs from Other Worksheets</t>
  </si>
  <si>
    <t>Source: Florida Life Table 1989-1991</t>
  </si>
  <si>
    <t>US Survival Rates, 1990 and 2000</t>
  </si>
  <si>
    <t>Source: United States Life Table 1999-2001</t>
  </si>
  <si>
    <t>Green Equals Adjustments to Survival Rates</t>
  </si>
  <si>
    <t>Source: Assumed Changes in Mortality Rates (see information below starting in cell C117)</t>
  </si>
  <si>
    <t>Florida Survival Rates, 1990</t>
  </si>
  <si>
    <t>Adjustment</t>
  </si>
  <si>
    <t>Changes in US Mortality Rates 1990-2000</t>
  </si>
  <si>
    <t>10 Year Pct</t>
  </si>
  <si>
    <t>5 Yr Pct</t>
  </si>
  <si>
    <t>1990 SR</t>
  </si>
  <si>
    <t>2000 SR</t>
  </si>
  <si>
    <t>1990 MR</t>
  </si>
  <si>
    <t>2000 MR</t>
  </si>
  <si>
    <t>Change MR</t>
  </si>
  <si>
    <t>10 Year</t>
  </si>
  <si>
    <t>Pct Change</t>
  </si>
  <si>
    <t>Black Females</t>
  </si>
  <si>
    <t>Black Males</t>
  </si>
  <si>
    <t>Fertility Rates for Population Subgroups</t>
  </si>
  <si>
    <t>Yellow Equals Inputs to the Model</t>
  </si>
  <si>
    <t>White Females, 1990 Fertility Rates</t>
  </si>
  <si>
    <t>White Females, Five Year Fertility Rates By Year</t>
  </si>
  <si>
    <t>Live Births</t>
  </si>
  <si>
    <t>One Year</t>
  </si>
  <si>
    <t>per 1000 women</t>
  </si>
  <si>
    <t>White Baby Sex Ratio</t>
  </si>
  <si>
    <t>(Enter number of male babies per 100 female babies)</t>
  </si>
  <si>
    <t>Non-White Females, Five Year Fertility Rates By Year</t>
  </si>
  <si>
    <t>Non-White Baby Sex Ratio</t>
  </si>
  <si>
    <t>Calculating the Number of Babies for Population Subgroups</t>
  </si>
  <si>
    <t>1990-1995, 1995-2000</t>
  </si>
  <si>
    <t>Reference to Other Spreadsheet Page</t>
  </si>
  <si>
    <t>Input to Other Spreadsheet Page</t>
  </si>
  <si>
    <t>White Population, 1990-1995 Time Period</t>
  </si>
  <si>
    <t>White Population, 1995-2000 Time Period</t>
  </si>
  <si>
    <t>Non-White Population, 1990-1995 Time Period</t>
  </si>
  <si>
    <t>Non-White Population, 1995-2000 Time Period</t>
  </si>
  <si>
    <t>Migration Rates for Population Subgroups</t>
  </si>
  <si>
    <t>Orange Equals Reference to Other Spreadsheet Page</t>
  </si>
  <si>
    <t>White Females, Migration Rate Model Inputs</t>
  </si>
  <si>
    <t>EXPECTED</t>
  </si>
  <si>
    <t>ACTUAL</t>
  </si>
  <si>
    <t>NET</t>
  </si>
  <si>
    <t>Five Year Migration Rates, 1990-2000</t>
  </si>
  <si>
    <t>'90-'95</t>
  </si>
  <si>
    <t>'95-'00</t>
  </si>
  <si>
    <t>ADJUSTED AVERAGE</t>
  </si>
  <si>
    <t>AVERAGE</t>
  </si>
  <si>
    <t>ADJUSTMENT</t>
  </si>
  <si>
    <t>IN 1990</t>
  </si>
  <si>
    <t>IN 1995</t>
  </si>
  <si>
    <t>White Males, Migration Rate Model Inputs</t>
  </si>
  <si>
    <t>ADJUSTED</t>
  </si>
  <si>
    <t>Non-White Females, Migration Rate Model Inputs</t>
  </si>
  <si>
    <t>Non-White Males, Migration Rate Model Inputs</t>
  </si>
  <si>
    <t>Calculating Survival Rates</t>
  </si>
  <si>
    <t>White Female Survival Rates</t>
  </si>
  <si>
    <t>Stationary Pop</t>
  </si>
  <si>
    <t>One Year Cohort</t>
  </si>
  <si>
    <t>In Year</t>
  </si>
  <si>
    <t>Five Year Age Cohort</t>
  </si>
  <si>
    <t>Begin Year</t>
  </si>
  <si>
    <t>End Year</t>
  </si>
  <si>
    <t>of Age (L x)</t>
  </si>
  <si>
    <t>Survival Rates</t>
  </si>
  <si>
    <t>Plus</t>
  </si>
  <si>
    <t xml:space="preserve">This is calculated a bit differently. </t>
  </si>
  <si>
    <t>85+ Survivors</t>
  </si>
  <si>
    <t>Take the number of 85+ survivors</t>
  </si>
  <si>
    <t>90+ Survivors</t>
  </si>
  <si>
    <t>Divide by the number of 90+ survivors</t>
  </si>
  <si>
    <t>85+ Surv Rate</t>
  </si>
  <si>
    <t>White Male Survival Rates</t>
  </si>
  <si>
    <t>Non-White Female Survival Rates</t>
  </si>
  <si>
    <t>Non-White Male Survival Rates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</si>
</sst>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_(* #,##0.00_);_(* \(#,##0.00\);_(* \-??_);_(@_)"/>
    <numFmt numFmtId="166" formatCode="_(* #,##0_);_(* \(#,##0\);_(* \-??_);_(@_)"/>
    <numFmt numFmtId="167" formatCode="#,##0"/>
    <numFmt numFmtId="168" formatCode="0.00%"/>
    <numFmt numFmtId="169" formatCode="0.00000"/>
    <numFmt numFmtId="170" formatCode="#,##0.0000"/>
    <numFmt numFmtId="171" formatCode="_(* #,##0.000000_);_(* \(#,##0.000000\);_(* \-??_);_(@_)"/>
    <numFmt numFmtId="172" formatCode="0.000000"/>
    <numFmt numFmtId="173" formatCode="0%"/>
    <numFmt numFmtId="174" formatCode="0.000%"/>
    <numFmt numFmtId="175" formatCode="0.0"/>
    <numFmt numFmtId="176" formatCode="0.0000"/>
    <numFmt numFmtId="177" formatCode="0.0%"/>
    <numFmt numFmtId="178" formatCode="_(* #,##0.00000_);_(* \(#,##0.00000\);_(* \-??_);_(@_)"/>
  </numFmts>
  <fonts count="1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4" fontId="1" fillId="0" borderId="0">
      <alignment/>
      <protection/>
    </xf>
  </cellStyleXfs>
  <cellXfs count="1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right"/>
    </xf>
    <xf numFmtId="166" fontId="0" fillId="2" borderId="1" xfId="15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right"/>
    </xf>
    <xf numFmtId="167" fontId="0" fillId="0" borderId="1" xfId="0" applyNumberFormat="1" applyBorder="1" applyAlignment="1">
      <alignment/>
    </xf>
    <xf numFmtId="164" fontId="0" fillId="2" borderId="1" xfId="0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1" xfId="0" applyFont="1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6" fontId="0" fillId="0" borderId="1" xfId="15" applyNumberFormat="1" applyFont="1" applyFill="1" applyBorder="1" applyAlignment="1" applyProtection="1">
      <alignment/>
      <protection/>
    </xf>
    <xf numFmtId="166" fontId="0" fillId="0" borderId="0" xfId="15" applyNumberFormat="1" applyFont="1" applyFill="1" applyBorder="1" applyAlignment="1" applyProtection="1">
      <alignment/>
      <protection/>
    </xf>
    <xf numFmtId="167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4" fontId="5" fillId="0" borderId="1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0" fillId="0" borderId="1" xfId="15" applyNumberFormat="1" applyFont="1" applyFill="1" applyBorder="1" applyAlignment="1" applyProtection="1">
      <alignment/>
      <protection/>
    </xf>
    <xf numFmtId="164" fontId="2" fillId="0" borderId="0" xfId="0" applyFont="1" applyBorder="1" applyAlignment="1">
      <alignment horizontal="center"/>
    </xf>
    <xf numFmtId="164" fontId="0" fillId="3" borderId="0" xfId="0" applyFill="1" applyAlignment="1">
      <alignment/>
    </xf>
    <xf numFmtId="164" fontId="4" fillId="0" borderId="0" xfId="0" applyFont="1" applyAlignment="1">
      <alignment horizontal="center"/>
    </xf>
    <xf numFmtId="164" fontId="0" fillId="0" borderId="0" xfId="0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70" fontId="0" fillId="4" borderId="0" xfId="0" applyNumberFormat="1" applyFont="1" applyFill="1" applyAlignment="1">
      <alignment/>
    </xf>
    <xf numFmtId="167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7" fillId="0" borderId="0" xfId="0" applyFont="1" applyAlignment="1">
      <alignment/>
    </xf>
    <xf numFmtId="171" fontId="0" fillId="4" borderId="0" xfId="15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4" fontId="4" fillId="0" borderId="0" xfId="0" applyFont="1" applyFill="1" applyAlignment="1">
      <alignment horizontal="center"/>
    </xf>
    <xf numFmtId="172" fontId="0" fillId="0" borderId="0" xfId="0" applyNumberFormat="1" applyFill="1" applyBorder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7" borderId="0" xfId="0" applyFill="1" applyAlignment="1">
      <alignment/>
    </xf>
    <xf numFmtId="169" fontId="0" fillId="0" borderId="0" xfId="0" applyNumberFormat="1" applyAlignment="1">
      <alignment/>
    </xf>
    <xf numFmtId="164" fontId="5" fillId="0" borderId="0" xfId="0" applyFont="1" applyAlignment="1">
      <alignment horizontal="center"/>
    </xf>
    <xf numFmtId="169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168" fontId="0" fillId="0" borderId="0" xfId="19" applyNumberFormat="1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72" fontId="0" fillId="0" borderId="4" xfId="0" applyNumberFormat="1" applyFill="1" applyBorder="1" applyAlignment="1">
      <alignment/>
    </xf>
    <xf numFmtId="172" fontId="0" fillId="7" borderId="4" xfId="0" applyNumberFormat="1" applyFill="1" applyBorder="1" applyAlignment="1">
      <alignment/>
    </xf>
    <xf numFmtId="172" fontId="0" fillId="7" borderId="0" xfId="15" applyNumberFormat="1" applyFont="1" applyFill="1" applyBorder="1" applyAlignment="1" applyProtection="1">
      <alignment/>
      <protection/>
    </xf>
    <xf numFmtId="172" fontId="0" fillId="0" borderId="5" xfId="0" applyNumberFormat="1" applyFill="1" applyBorder="1" applyAlignment="1">
      <alignment/>
    </xf>
    <xf numFmtId="172" fontId="0" fillId="7" borderId="6" xfId="15" applyNumberFormat="1" applyFont="1" applyFill="1" applyBorder="1" applyAlignment="1" applyProtection="1">
      <alignment/>
      <protection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72" fontId="0" fillId="6" borderId="0" xfId="20" applyNumberFormat="1" applyFont="1" applyFill="1">
      <alignment/>
      <protection/>
    </xf>
    <xf numFmtId="174" fontId="0" fillId="0" borderId="0" xfId="19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 horizontal="center"/>
    </xf>
    <xf numFmtId="172" fontId="0" fillId="6" borderId="0" xfId="0" applyNumberFormat="1" applyFont="1" applyFill="1" applyAlignment="1">
      <alignment/>
    </xf>
    <xf numFmtId="175" fontId="0" fillId="2" borderId="0" xfId="0" applyNumberFormat="1" applyFill="1" applyAlignment="1">
      <alignment/>
    </xf>
    <xf numFmtId="176" fontId="0" fillId="0" borderId="0" xfId="0" applyNumberFormat="1" applyAlignment="1">
      <alignment/>
    </xf>
    <xf numFmtId="168" fontId="0" fillId="2" borderId="0" xfId="19" applyNumberFormat="1" applyFont="1" applyFill="1" applyBorder="1" applyAlignment="1" applyProtection="1">
      <alignment/>
      <protection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2" borderId="8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4" borderId="0" xfId="0" applyFill="1" applyAlignment="1">
      <alignment/>
    </xf>
    <xf numFmtId="167" fontId="0" fillId="4" borderId="0" xfId="0" applyNumberFormat="1" applyFont="1" applyFill="1" applyAlignment="1">
      <alignment/>
    </xf>
    <xf numFmtId="166" fontId="0" fillId="4" borderId="0" xfId="15" applyNumberFormat="1" applyFont="1" applyFill="1" applyBorder="1" applyAlignment="1" applyProtection="1">
      <alignment/>
      <protection/>
    </xf>
    <xf numFmtId="170" fontId="0" fillId="6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0" fillId="0" borderId="10" xfId="0" applyFont="1" applyBorder="1" applyAlignment="1">
      <alignment/>
    </xf>
    <xf numFmtId="168" fontId="0" fillId="0" borderId="3" xfId="0" applyNumberFormat="1" applyBorder="1" applyAlignment="1">
      <alignment/>
    </xf>
    <xf numFmtId="168" fontId="0" fillId="6" borderId="11" xfId="0" applyNumberFormat="1" applyFill="1" applyBorder="1" applyAlignment="1">
      <alignment/>
    </xf>
    <xf numFmtId="177" fontId="0" fillId="2" borderId="0" xfId="19" applyNumberFormat="1" applyFont="1" applyFill="1" applyBorder="1" applyAlignment="1" applyProtection="1">
      <alignment/>
      <protection/>
    </xf>
    <xf numFmtId="177" fontId="0" fillId="0" borderId="0" xfId="19" applyNumberFormat="1" applyFont="1" applyFill="1" applyBorder="1" applyAlignment="1" applyProtection="1">
      <alignment/>
      <protection/>
    </xf>
    <xf numFmtId="164" fontId="8" fillId="0" borderId="10" xfId="0" applyFont="1" applyBorder="1" applyAlignment="1">
      <alignment/>
    </xf>
    <xf numFmtId="167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6" fontId="0" fillId="5" borderId="3" xfId="15" applyNumberFormat="1" applyFont="1" applyFill="1" applyBorder="1" applyAlignment="1" applyProtection="1">
      <alignment horizontal="right"/>
      <protection/>
    </xf>
    <xf numFmtId="166" fontId="0" fillId="0" borderId="3" xfId="0" applyNumberFormat="1" applyFont="1" applyFill="1" applyBorder="1" applyAlignment="1">
      <alignment/>
    </xf>
    <xf numFmtId="168" fontId="0" fillId="0" borderId="11" xfId="19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0" fillId="0" borderId="12" xfId="0" applyFont="1" applyBorder="1" applyAlignment="1">
      <alignment/>
    </xf>
    <xf numFmtId="168" fontId="0" fillId="0" borderId="0" xfId="0" applyNumberFormat="1" applyBorder="1" applyAlignment="1">
      <alignment/>
    </xf>
    <xf numFmtId="168" fontId="0" fillId="6" borderId="13" xfId="0" applyNumberFormat="1" applyFill="1" applyBorder="1" applyAlignment="1">
      <alignment/>
    </xf>
    <xf numFmtId="167" fontId="0" fillId="5" borderId="0" xfId="0" applyNumberFormat="1" applyFill="1" applyBorder="1" applyAlignment="1">
      <alignment/>
    </xf>
    <xf numFmtId="169" fontId="0" fillId="5" borderId="0" xfId="0" applyNumberFormat="1" applyFill="1" applyBorder="1" applyAlignment="1">
      <alignment/>
    </xf>
    <xf numFmtId="166" fontId="0" fillId="5" borderId="0" xfId="15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>
      <alignment/>
    </xf>
    <xf numFmtId="168" fontId="0" fillId="0" borderId="13" xfId="19" applyNumberFormat="1" applyFont="1" applyFill="1" applyBorder="1" applyAlignment="1" applyProtection="1">
      <alignment/>
      <protection/>
    </xf>
    <xf numFmtId="164" fontId="0" fillId="0" borderId="14" xfId="0" applyFont="1" applyBorder="1" applyAlignment="1">
      <alignment/>
    </xf>
    <xf numFmtId="168" fontId="0" fillId="0" borderId="6" xfId="0" applyNumberFormat="1" applyBorder="1" applyAlignment="1">
      <alignment/>
    </xf>
    <xf numFmtId="168" fontId="0" fillId="6" borderId="15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9" fontId="0" fillId="5" borderId="6" xfId="0" applyNumberFormat="1" applyFill="1" applyBorder="1" applyAlignment="1">
      <alignment/>
    </xf>
    <xf numFmtId="164" fontId="0" fillId="0" borderId="6" xfId="0" applyFont="1" applyBorder="1" applyAlignment="1">
      <alignment/>
    </xf>
    <xf numFmtId="166" fontId="0" fillId="0" borderId="6" xfId="15" applyNumberFormat="1" applyFont="1" applyFill="1" applyBorder="1" applyAlignment="1" applyProtection="1">
      <alignment/>
      <protection/>
    </xf>
    <xf numFmtId="164" fontId="0" fillId="0" borderId="6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6" fontId="0" fillId="2" borderId="0" xfId="15" applyNumberFormat="1" applyFont="1" applyFill="1" applyBorder="1" applyAlignment="1" applyProtection="1">
      <alignment/>
      <protection/>
    </xf>
    <xf numFmtId="172" fontId="0" fillId="0" borderId="0" xfId="0" applyNumberFormat="1" applyAlignment="1">
      <alignment/>
    </xf>
    <xf numFmtId="178" fontId="0" fillId="0" borderId="0" xfId="15" applyNumberFormat="1" applyFont="1" applyFill="1" applyBorder="1" applyAlignment="1" applyProtection="1">
      <alignment/>
      <protection/>
    </xf>
    <xf numFmtId="164" fontId="0" fillId="0" borderId="0" xfId="0" applyFont="1" applyAlignment="1">
      <alignment horizontal="right"/>
    </xf>
    <xf numFmtId="164" fontId="10" fillId="0" borderId="0" xfId="0" applyFon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85" zoomScaleNormal="85" workbookViewId="0" topLeftCell="A1">
      <selection activeCell="A1" sqref="A1"/>
    </sheetView>
  </sheetViews>
  <sheetFormatPr defaultColWidth="9.140625" defaultRowHeight="12.75"/>
  <sheetData>
    <row r="1" ht="17.25">
      <c r="A1" s="1" t="s">
        <v>0</v>
      </c>
    </row>
    <row r="2" ht="17.25">
      <c r="A2" s="1" t="s">
        <v>1</v>
      </c>
    </row>
    <row r="3" ht="17.25">
      <c r="A3" s="1" t="s">
        <v>2</v>
      </c>
    </row>
    <row r="4" ht="17.25">
      <c r="A4" s="1"/>
    </row>
    <row r="5" spans="1:8" ht="17.25">
      <c r="A5" s="1"/>
      <c r="C5" s="2"/>
      <c r="D5" s="3" t="s">
        <v>3</v>
      </c>
      <c r="H5" s="4" t="s">
        <v>4</v>
      </c>
    </row>
    <row r="6" ht="17.25">
      <c r="A6" s="1"/>
    </row>
    <row r="8" spans="3:15" ht="12.75">
      <c r="C8" s="3" t="s">
        <v>5</v>
      </c>
      <c r="H8" s="3" t="s">
        <v>6</v>
      </c>
      <c r="O8" s="3" t="s">
        <v>7</v>
      </c>
    </row>
    <row r="9" spans="3:18" ht="12.75">
      <c r="C9" s="5"/>
      <c r="D9" s="6">
        <v>1990</v>
      </c>
      <c r="E9" s="6">
        <v>1995</v>
      </c>
      <c r="F9" s="6">
        <v>2000</v>
      </c>
      <c r="H9" s="5"/>
      <c r="I9" s="6">
        <v>1990</v>
      </c>
      <c r="J9" s="6">
        <v>1995</v>
      </c>
      <c r="K9" s="6">
        <v>2000</v>
      </c>
      <c r="O9" s="5"/>
      <c r="P9" s="6">
        <v>1990</v>
      </c>
      <c r="Q9" s="6">
        <v>1995</v>
      </c>
      <c r="R9" s="6">
        <v>2000</v>
      </c>
    </row>
    <row r="10" spans="3:18" ht="12.75">
      <c r="C10" s="7" t="s">
        <v>8</v>
      </c>
      <c r="D10" s="8">
        <v>214</v>
      </c>
      <c r="E10" s="9">
        <v>224.91610738255034</v>
      </c>
      <c r="F10" s="9">
        <v>212</v>
      </c>
      <c r="H10" s="7" t="s">
        <v>8</v>
      </c>
      <c r="I10" s="8">
        <v>213</v>
      </c>
      <c r="J10" s="9">
        <v>223.02605606000787</v>
      </c>
      <c r="K10" s="9">
        <v>222</v>
      </c>
      <c r="O10" s="7" t="s">
        <v>8</v>
      </c>
      <c r="P10" s="10">
        <f>D10+I10+D33+I33</f>
        <v>562</v>
      </c>
      <c r="Q10" s="10">
        <f>E10+J10+E33+J33</f>
        <v>601.9813462297672</v>
      </c>
      <c r="R10" s="10">
        <f>F10+K10+F33+K33</f>
        <v>509</v>
      </c>
    </row>
    <row r="11" spans="3:18" ht="12.75">
      <c r="C11" s="7" t="s">
        <v>9</v>
      </c>
      <c r="D11" s="8">
        <v>249</v>
      </c>
      <c r="E11" s="9">
        <v>259.88205684958547</v>
      </c>
      <c r="F11" s="9">
        <v>218</v>
      </c>
      <c r="H11" s="7" t="s">
        <v>9</v>
      </c>
      <c r="I11" s="8">
        <v>258</v>
      </c>
      <c r="J11" s="9">
        <v>284.45272404263716</v>
      </c>
      <c r="K11" s="9">
        <v>216</v>
      </c>
      <c r="O11" s="7" t="s">
        <v>9</v>
      </c>
      <c r="P11" s="10">
        <f aca="true" t="shared" si="0" ref="P11:R27">D11+I11+D34+I34</f>
        <v>610</v>
      </c>
      <c r="Q11" s="10">
        <f t="shared" si="0"/>
        <v>664.3530398736675</v>
      </c>
      <c r="R11" s="10">
        <f t="shared" si="0"/>
        <v>516</v>
      </c>
    </row>
    <row r="12" spans="3:18" ht="12.75">
      <c r="C12" s="7" t="s">
        <v>10</v>
      </c>
      <c r="D12" s="8">
        <v>254</v>
      </c>
      <c r="E12" s="9">
        <v>285.3977497039084</v>
      </c>
      <c r="F12" s="9">
        <v>243</v>
      </c>
      <c r="H12" s="7" t="s">
        <v>10</v>
      </c>
      <c r="I12" s="8">
        <v>238</v>
      </c>
      <c r="J12" s="9">
        <v>257.0469798657718</v>
      </c>
      <c r="K12" s="9">
        <v>259</v>
      </c>
      <c r="O12" s="7" t="s">
        <v>10</v>
      </c>
      <c r="P12" s="10">
        <f t="shared" si="0"/>
        <v>603</v>
      </c>
      <c r="Q12" s="10">
        <f t="shared" si="0"/>
        <v>687.0336557441768</v>
      </c>
      <c r="R12" s="10">
        <f t="shared" si="0"/>
        <v>619</v>
      </c>
    </row>
    <row r="13" spans="3:18" ht="12.75">
      <c r="C13" s="7" t="s">
        <v>11</v>
      </c>
      <c r="D13" s="8">
        <v>235</v>
      </c>
      <c r="E13" s="9">
        <v>217.35590209238057</v>
      </c>
      <c r="F13" s="9">
        <v>243</v>
      </c>
      <c r="H13" s="7" t="s">
        <v>11</v>
      </c>
      <c r="I13" s="8">
        <v>269</v>
      </c>
      <c r="J13" s="9">
        <v>257.99200552704303</v>
      </c>
      <c r="K13" s="9">
        <v>224</v>
      </c>
      <c r="O13" s="7" t="s">
        <v>11</v>
      </c>
      <c r="P13" s="10">
        <f t="shared" si="0"/>
        <v>601</v>
      </c>
      <c r="Q13" s="10">
        <f t="shared" si="0"/>
        <v>598.2012435846823</v>
      </c>
      <c r="R13" s="10">
        <f t="shared" si="0"/>
        <v>548</v>
      </c>
    </row>
    <row r="14" spans="3:18" ht="12.75">
      <c r="C14" s="7" t="s">
        <v>12</v>
      </c>
      <c r="D14" s="8">
        <v>204</v>
      </c>
      <c r="E14" s="9">
        <v>173.88472167390447</v>
      </c>
      <c r="F14" s="9">
        <v>190</v>
      </c>
      <c r="H14" s="7" t="s">
        <v>12</v>
      </c>
      <c r="I14" s="8">
        <v>195</v>
      </c>
      <c r="J14" s="9">
        <v>182.38995262534544</v>
      </c>
      <c r="K14" s="9">
        <v>175</v>
      </c>
      <c r="O14" s="7" t="s">
        <v>12</v>
      </c>
      <c r="P14" s="10">
        <f t="shared" si="0"/>
        <v>469</v>
      </c>
      <c r="Q14" s="10">
        <f t="shared" si="0"/>
        <v>451.7222660876431</v>
      </c>
      <c r="R14" s="10">
        <f t="shared" si="0"/>
        <v>437</v>
      </c>
    </row>
    <row r="15" spans="3:18" ht="12.75">
      <c r="C15" s="7" t="s">
        <v>13</v>
      </c>
      <c r="D15" s="8">
        <v>253</v>
      </c>
      <c r="E15" s="9">
        <v>195.6203118831425</v>
      </c>
      <c r="F15" s="9">
        <v>213</v>
      </c>
      <c r="H15" s="7" t="s">
        <v>13</v>
      </c>
      <c r="I15" s="8">
        <v>248</v>
      </c>
      <c r="J15" s="9">
        <v>212.63077378602446</v>
      </c>
      <c r="K15" s="9">
        <v>195</v>
      </c>
      <c r="O15" s="7" t="s">
        <v>13</v>
      </c>
      <c r="P15" s="10">
        <f t="shared" si="0"/>
        <v>591</v>
      </c>
      <c r="Q15" s="10">
        <f t="shared" si="0"/>
        <v>524.489242005527</v>
      </c>
      <c r="R15" s="10">
        <f t="shared" si="0"/>
        <v>533</v>
      </c>
    </row>
    <row r="16" spans="3:18" ht="12.75">
      <c r="C16" s="7" t="s">
        <v>14</v>
      </c>
      <c r="D16" s="8">
        <v>241</v>
      </c>
      <c r="E16" s="9">
        <v>240.03651796288986</v>
      </c>
      <c r="F16" s="9">
        <v>219</v>
      </c>
      <c r="H16" s="7" t="s">
        <v>14</v>
      </c>
      <c r="I16" s="8">
        <v>263</v>
      </c>
      <c r="J16" s="9">
        <v>271.22236478484007</v>
      </c>
      <c r="K16" s="9">
        <v>233</v>
      </c>
      <c r="O16" s="7" t="s">
        <v>14</v>
      </c>
      <c r="P16" s="10">
        <f t="shared" si="0"/>
        <v>602</v>
      </c>
      <c r="Q16" s="10">
        <f t="shared" si="0"/>
        <v>638.8373470193446</v>
      </c>
      <c r="R16" s="10">
        <f t="shared" si="0"/>
        <v>545</v>
      </c>
    </row>
    <row r="17" spans="3:18" ht="12.75">
      <c r="C17" s="7" t="s">
        <v>15</v>
      </c>
      <c r="D17" s="8">
        <v>262</v>
      </c>
      <c r="E17" s="9">
        <v>288.2328266877221</v>
      </c>
      <c r="F17" s="9">
        <v>293</v>
      </c>
      <c r="H17" s="7" t="s">
        <v>15</v>
      </c>
      <c r="I17" s="8">
        <v>231</v>
      </c>
      <c r="J17" s="9">
        <v>276.8925187524674</v>
      </c>
      <c r="K17" s="9">
        <v>312</v>
      </c>
      <c r="O17" s="7" t="s">
        <v>15</v>
      </c>
      <c r="P17" s="10">
        <f t="shared" si="0"/>
        <v>573</v>
      </c>
      <c r="Q17" s="10">
        <f t="shared" si="0"/>
        <v>674.7483221476509</v>
      </c>
      <c r="R17" s="10">
        <f t="shared" si="0"/>
        <v>698</v>
      </c>
    </row>
    <row r="18" spans="3:18" ht="12.75">
      <c r="C18" s="7" t="s">
        <v>16</v>
      </c>
      <c r="D18" s="8">
        <v>267</v>
      </c>
      <c r="E18" s="9">
        <v>289.17785234899327</v>
      </c>
      <c r="F18" s="9">
        <v>291</v>
      </c>
      <c r="H18" s="7" t="s">
        <v>16</v>
      </c>
      <c r="I18" s="8">
        <v>255</v>
      </c>
      <c r="J18" s="9">
        <v>292.9579549940782</v>
      </c>
      <c r="K18" s="9">
        <v>251</v>
      </c>
      <c r="O18" s="7" t="s">
        <v>16</v>
      </c>
      <c r="P18" s="10">
        <f t="shared" si="0"/>
        <v>570</v>
      </c>
      <c r="Q18" s="10">
        <f t="shared" si="0"/>
        <v>652.0677062771418</v>
      </c>
      <c r="R18" s="10">
        <f t="shared" si="0"/>
        <v>648</v>
      </c>
    </row>
    <row r="19" spans="3:18" ht="12.75">
      <c r="C19" s="7" t="s">
        <v>17</v>
      </c>
      <c r="D19" s="8">
        <v>283</v>
      </c>
      <c r="E19" s="9">
        <v>341.1542637189104</v>
      </c>
      <c r="F19" s="9">
        <v>314</v>
      </c>
      <c r="H19" s="7" t="s">
        <v>17</v>
      </c>
      <c r="I19" s="8">
        <v>270</v>
      </c>
      <c r="J19" s="9">
        <v>350.60452033162255</v>
      </c>
      <c r="K19" s="9">
        <v>288</v>
      </c>
      <c r="O19" s="7" t="s">
        <v>17</v>
      </c>
      <c r="P19" s="10">
        <f t="shared" si="0"/>
        <v>590</v>
      </c>
      <c r="Q19" s="10">
        <f t="shared" si="0"/>
        <v>746.5702724042637</v>
      </c>
      <c r="R19" s="10">
        <f t="shared" si="0"/>
        <v>659</v>
      </c>
    </row>
    <row r="20" spans="3:18" ht="12.75">
      <c r="C20" s="7" t="s">
        <v>18</v>
      </c>
      <c r="D20" s="8">
        <v>223</v>
      </c>
      <c r="E20" s="9">
        <v>283.50769838136597</v>
      </c>
      <c r="F20" s="9">
        <v>314</v>
      </c>
      <c r="H20" s="7" t="s">
        <v>18</v>
      </c>
      <c r="I20" s="8">
        <v>250</v>
      </c>
      <c r="J20" s="9">
        <v>301.4631859455192</v>
      </c>
      <c r="K20" s="9">
        <v>317</v>
      </c>
      <c r="O20" s="7" t="s">
        <v>18</v>
      </c>
      <c r="P20" s="10">
        <f t="shared" si="0"/>
        <v>521</v>
      </c>
      <c r="Q20" s="10">
        <f t="shared" si="0"/>
        <v>644.5075009869721</v>
      </c>
      <c r="R20" s="10">
        <f t="shared" si="0"/>
        <v>694</v>
      </c>
    </row>
    <row r="21" spans="3:18" ht="12.75">
      <c r="C21" s="7" t="s">
        <v>19</v>
      </c>
      <c r="D21" s="8">
        <v>215</v>
      </c>
      <c r="E21" s="9">
        <v>208.8506711409396</v>
      </c>
      <c r="F21" s="9">
        <v>329</v>
      </c>
      <c r="H21" s="7" t="s">
        <v>19</v>
      </c>
      <c r="I21" s="8">
        <v>246</v>
      </c>
      <c r="J21" s="9">
        <v>239.09149230161864</v>
      </c>
      <c r="K21" s="9">
        <v>346</v>
      </c>
      <c r="O21" s="7" t="s">
        <v>19</v>
      </c>
      <c r="P21" s="10">
        <f t="shared" si="0"/>
        <v>514</v>
      </c>
      <c r="Q21" s="10">
        <f t="shared" si="0"/>
        <v>514.0939597315436</v>
      </c>
      <c r="R21" s="10">
        <f t="shared" si="0"/>
        <v>736</v>
      </c>
    </row>
    <row r="22" spans="3:18" ht="12.75">
      <c r="C22" s="7" t="s">
        <v>20</v>
      </c>
      <c r="D22" s="8">
        <v>258</v>
      </c>
      <c r="E22" s="9">
        <v>218.3009277536518</v>
      </c>
      <c r="F22" s="9">
        <v>310</v>
      </c>
      <c r="H22" s="7" t="s">
        <v>20</v>
      </c>
      <c r="I22" s="8">
        <v>254</v>
      </c>
      <c r="J22" s="9">
        <v>218.3009277536518</v>
      </c>
      <c r="K22" s="9">
        <v>333</v>
      </c>
      <c r="O22" s="7" t="s">
        <v>20</v>
      </c>
      <c r="P22" s="10">
        <f t="shared" si="0"/>
        <v>547</v>
      </c>
      <c r="Q22" s="10">
        <f t="shared" si="0"/>
        <v>473.4578562968811</v>
      </c>
      <c r="R22" s="10">
        <f t="shared" si="0"/>
        <v>683</v>
      </c>
    </row>
    <row r="23" spans="3:18" ht="12.75">
      <c r="C23" s="7" t="s">
        <v>21</v>
      </c>
      <c r="D23" s="8">
        <v>224</v>
      </c>
      <c r="E23" s="9">
        <v>197.51036320568497</v>
      </c>
      <c r="F23" s="9">
        <v>221</v>
      </c>
      <c r="H23" s="7" t="s">
        <v>21</v>
      </c>
      <c r="I23" s="8">
        <v>245</v>
      </c>
      <c r="J23" s="9">
        <v>224.91610738255034</v>
      </c>
      <c r="K23" s="9">
        <v>247</v>
      </c>
      <c r="O23" s="7" t="s">
        <v>21</v>
      </c>
      <c r="P23" s="10">
        <f t="shared" si="0"/>
        <v>506</v>
      </c>
      <c r="Q23" s="10">
        <f t="shared" si="0"/>
        <v>464.00759968416895</v>
      </c>
      <c r="R23" s="10">
        <f t="shared" si="0"/>
        <v>511</v>
      </c>
    </row>
    <row r="24" spans="3:18" ht="12.75">
      <c r="C24" s="7" t="s">
        <v>22</v>
      </c>
      <c r="D24" s="8">
        <v>235</v>
      </c>
      <c r="E24" s="9">
        <v>242.8715949467035</v>
      </c>
      <c r="F24" s="9">
        <v>199</v>
      </c>
      <c r="H24" s="7" t="s">
        <v>22</v>
      </c>
      <c r="I24" s="8">
        <v>169</v>
      </c>
      <c r="J24" s="9">
        <v>185.2250296091591</v>
      </c>
      <c r="K24" s="9">
        <v>208</v>
      </c>
      <c r="O24" s="7" t="s">
        <v>22</v>
      </c>
      <c r="P24" s="10">
        <f t="shared" si="0"/>
        <v>455</v>
      </c>
      <c r="Q24" s="10">
        <f t="shared" si="0"/>
        <v>486.6882155546782</v>
      </c>
      <c r="R24" s="10">
        <f t="shared" si="0"/>
        <v>448</v>
      </c>
    </row>
    <row r="25" spans="3:18" ht="12.75">
      <c r="C25" s="7" t="s">
        <v>23</v>
      </c>
      <c r="D25" s="8">
        <v>145</v>
      </c>
      <c r="E25" s="9">
        <v>152.1491314646664</v>
      </c>
      <c r="F25" s="9">
        <v>148</v>
      </c>
      <c r="H25" s="7" t="s">
        <v>23</v>
      </c>
      <c r="I25" s="8">
        <v>124</v>
      </c>
      <c r="J25" s="9">
        <v>135.13866956178444</v>
      </c>
      <c r="K25" s="9">
        <v>151</v>
      </c>
      <c r="O25" s="7" t="s">
        <v>23</v>
      </c>
      <c r="P25" s="10">
        <f t="shared" si="0"/>
        <v>293</v>
      </c>
      <c r="Q25" s="10">
        <f t="shared" si="0"/>
        <v>316.58359652585864</v>
      </c>
      <c r="R25" s="10">
        <f t="shared" si="0"/>
        <v>321</v>
      </c>
    </row>
    <row r="26" spans="3:18" ht="12.75">
      <c r="C26" s="7" t="s">
        <v>24</v>
      </c>
      <c r="D26" s="8">
        <v>93</v>
      </c>
      <c r="E26" s="9">
        <v>111.51302803000395</v>
      </c>
      <c r="F26" s="9">
        <v>121</v>
      </c>
      <c r="H26" s="7" t="s">
        <v>24</v>
      </c>
      <c r="I26" s="8">
        <v>62</v>
      </c>
      <c r="J26" s="9">
        <v>75.60205290169759</v>
      </c>
      <c r="K26" s="9">
        <v>73</v>
      </c>
      <c r="O26" s="7" t="s">
        <v>24</v>
      </c>
      <c r="P26" s="10">
        <f t="shared" si="0"/>
        <v>193</v>
      </c>
      <c r="Q26" s="10">
        <f t="shared" si="0"/>
        <v>220.19097907619422</v>
      </c>
      <c r="R26" s="10">
        <f t="shared" si="0"/>
        <v>228</v>
      </c>
    </row>
    <row r="27" spans="3:18" ht="12.75">
      <c r="C27" s="7" t="s">
        <v>25</v>
      </c>
      <c r="D27" s="8">
        <v>87</v>
      </c>
      <c r="E27" s="9">
        <v>112.45805369127517</v>
      </c>
      <c r="F27" s="9">
        <v>111</v>
      </c>
      <c r="H27" s="7" t="s">
        <v>25</v>
      </c>
      <c r="I27" s="8">
        <v>44</v>
      </c>
      <c r="J27" s="9">
        <v>55.756514015001976</v>
      </c>
      <c r="K27" s="9">
        <v>61</v>
      </c>
      <c r="O27" s="7" t="s">
        <v>25</v>
      </c>
      <c r="P27" s="10">
        <f t="shared" si="0"/>
        <v>167</v>
      </c>
      <c r="Q27" s="10">
        <f t="shared" si="0"/>
        <v>215.46585076983814</v>
      </c>
      <c r="R27" s="10">
        <f t="shared" si="0"/>
        <v>207</v>
      </c>
    </row>
    <row r="28" spans="3:18" ht="12.75">
      <c r="C28" s="7" t="s">
        <v>26</v>
      </c>
      <c r="D28" s="11">
        <f>SUM(D10:D27)</f>
        <v>3942</v>
      </c>
      <c r="E28" s="11">
        <f>SUM(E10:E27)</f>
        <v>4042.819778918279</v>
      </c>
      <c r="F28" s="11">
        <f>SUM(F10:F27)</f>
        <v>4189</v>
      </c>
      <c r="H28" s="7" t="s">
        <v>26</v>
      </c>
      <c r="I28" s="11">
        <f>SUM(I10:I27)</f>
        <v>3834</v>
      </c>
      <c r="J28" s="11">
        <f>SUM(J10:J27)</f>
        <v>4044.7098302408203</v>
      </c>
      <c r="K28" s="11">
        <f>SUM(K10:K27)</f>
        <v>4111</v>
      </c>
      <c r="O28" s="7" t="s">
        <v>26</v>
      </c>
      <c r="P28" s="11">
        <f>SUM(P10:P27)</f>
        <v>8967</v>
      </c>
      <c r="Q28" s="11">
        <f>SUM(Q10:Q27)</f>
        <v>9575.000000000004</v>
      </c>
      <c r="R28" s="11">
        <f>SUM(R10:R27)</f>
        <v>9540</v>
      </c>
    </row>
    <row r="31" spans="3:8" ht="12.75">
      <c r="C31" s="3" t="s">
        <v>27</v>
      </c>
      <c r="H31" s="3" t="s">
        <v>28</v>
      </c>
    </row>
    <row r="32" spans="3:11" ht="12.75">
      <c r="C32" s="5"/>
      <c r="D32" s="6">
        <v>1990</v>
      </c>
      <c r="E32" s="6">
        <v>1995</v>
      </c>
      <c r="F32" s="6">
        <v>2000</v>
      </c>
      <c r="H32" s="5"/>
      <c r="I32" s="6">
        <v>1990</v>
      </c>
      <c r="J32" s="6">
        <v>1995</v>
      </c>
      <c r="K32" s="6">
        <v>2000</v>
      </c>
    </row>
    <row r="33" spans="3:11" ht="12.75">
      <c r="C33" s="7" t="s">
        <v>8</v>
      </c>
      <c r="D33" s="12">
        <v>69</v>
      </c>
      <c r="E33" s="9">
        <v>76.5470785629688</v>
      </c>
      <c r="F33" s="9">
        <v>36</v>
      </c>
      <c r="H33" s="7" t="s">
        <v>8</v>
      </c>
      <c r="I33" s="9">
        <v>66</v>
      </c>
      <c r="J33" s="9">
        <v>77.49210422424004</v>
      </c>
      <c r="K33" s="9">
        <v>39</v>
      </c>
    </row>
    <row r="34" spans="3:11" ht="12.75">
      <c r="C34" s="7" t="s">
        <v>9</v>
      </c>
      <c r="D34" s="12">
        <v>49</v>
      </c>
      <c r="E34" s="9">
        <v>58.591590998815626</v>
      </c>
      <c r="F34" s="9">
        <v>33</v>
      </c>
      <c r="H34" s="7" t="s">
        <v>9</v>
      </c>
      <c r="I34" s="9">
        <v>54</v>
      </c>
      <c r="J34" s="9">
        <v>61.42666798262929</v>
      </c>
      <c r="K34" s="9">
        <v>49</v>
      </c>
    </row>
    <row r="35" spans="3:11" ht="12.75">
      <c r="C35" s="7" t="s">
        <v>10</v>
      </c>
      <c r="D35" s="12">
        <v>53</v>
      </c>
      <c r="E35" s="9">
        <v>68.98687327279906</v>
      </c>
      <c r="F35" s="9">
        <v>62</v>
      </c>
      <c r="H35" s="7" t="s">
        <v>10</v>
      </c>
      <c r="I35" s="9">
        <v>58</v>
      </c>
      <c r="J35" s="9">
        <v>75.60205290169759</v>
      </c>
      <c r="K35" s="9">
        <v>55</v>
      </c>
    </row>
    <row r="36" spans="3:11" ht="12.75">
      <c r="C36" s="7" t="s">
        <v>11</v>
      </c>
      <c r="D36" s="12">
        <v>49</v>
      </c>
      <c r="E36" s="9">
        <v>59.53661666008686</v>
      </c>
      <c r="F36" s="9">
        <v>36</v>
      </c>
      <c r="H36" s="7" t="s">
        <v>11</v>
      </c>
      <c r="I36" s="9">
        <v>48</v>
      </c>
      <c r="J36" s="9">
        <v>63.31671930517173</v>
      </c>
      <c r="K36" s="9">
        <v>45</v>
      </c>
    </row>
    <row r="37" spans="3:11" ht="12.75">
      <c r="C37" s="7" t="s">
        <v>12</v>
      </c>
      <c r="D37" s="12">
        <v>40</v>
      </c>
      <c r="E37" s="9">
        <v>41.58112909593367</v>
      </c>
      <c r="F37" s="9">
        <v>37</v>
      </c>
      <c r="H37" s="7" t="s">
        <v>12</v>
      </c>
      <c r="I37" s="9">
        <v>30</v>
      </c>
      <c r="J37" s="9">
        <v>53.866462692459535</v>
      </c>
      <c r="K37" s="9">
        <v>35</v>
      </c>
    </row>
    <row r="38" spans="3:11" ht="12.75">
      <c r="C38" s="7" t="s">
        <v>13</v>
      </c>
      <c r="D38" s="12">
        <v>50</v>
      </c>
      <c r="E38" s="9">
        <v>53.86646269245953</v>
      </c>
      <c r="F38" s="9">
        <v>35</v>
      </c>
      <c r="H38" s="7" t="s">
        <v>13</v>
      </c>
      <c r="I38" s="9">
        <v>40</v>
      </c>
      <c r="J38" s="9">
        <v>62.371693643900514</v>
      </c>
      <c r="K38" s="9">
        <v>90</v>
      </c>
    </row>
    <row r="39" spans="3:11" ht="12.75">
      <c r="C39" s="7" t="s">
        <v>14</v>
      </c>
      <c r="D39" s="12">
        <v>51</v>
      </c>
      <c r="E39" s="9">
        <v>52.92143703118831</v>
      </c>
      <c r="F39" s="9">
        <v>29</v>
      </c>
      <c r="H39" s="7" t="s">
        <v>14</v>
      </c>
      <c r="I39" s="9">
        <v>47</v>
      </c>
      <c r="J39" s="9">
        <v>74.65702724042636</v>
      </c>
      <c r="K39" s="9">
        <v>64</v>
      </c>
    </row>
    <row r="40" spans="3:11" ht="12.75">
      <c r="C40" s="7" t="s">
        <v>15</v>
      </c>
      <c r="D40" s="12">
        <v>36</v>
      </c>
      <c r="E40" s="9">
        <v>43.47118041847611</v>
      </c>
      <c r="F40" s="9">
        <v>53</v>
      </c>
      <c r="H40" s="7" t="s">
        <v>15</v>
      </c>
      <c r="I40" s="9">
        <v>44</v>
      </c>
      <c r="J40" s="9">
        <v>66.15179628898538</v>
      </c>
      <c r="K40" s="9">
        <v>40</v>
      </c>
    </row>
    <row r="41" spans="3:11" ht="12.75">
      <c r="C41" s="7" t="s">
        <v>16</v>
      </c>
      <c r="D41" s="12">
        <v>29</v>
      </c>
      <c r="E41" s="9">
        <v>35.910975128306355</v>
      </c>
      <c r="F41" s="9">
        <v>55</v>
      </c>
      <c r="H41" s="7" t="s">
        <v>16</v>
      </c>
      <c r="I41" s="9">
        <v>19</v>
      </c>
      <c r="J41" s="9">
        <v>34.020923805763914</v>
      </c>
      <c r="K41" s="9">
        <v>51</v>
      </c>
    </row>
    <row r="42" spans="3:11" ht="12.75">
      <c r="C42" s="7" t="s">
        <v>17</v>
      </c>
      <c r="D42" s="12">
        <v>19</v>
      </c>
      <c r="E42" s="9">
        <v>23.6256415317805</v>
      </c>
      <c r="F42" s="9">
        <v>43</v>
      </c>
      <c r="H42" s="7" t="s">
        <v>17</v>
      </c>
      <c r="I42" s="9">
        <v>18</v>
      </c>
      <c r="J42" s="9">
        <v>31.185846821950257</v>
      </c>
      <c r="K42" s="9">
        <v>14</v>
      </c>
    </row>
    <row r="43" spans="3:11" ht="12.75">
      <c r="C43" s="7" t="s">
        <v>18</v>
      </c>
      <c r="D43" s="12">
        <v>21</v>
      </c>
      <c r="E43" s="9">
        <v>26.46071851559416</v>
      </c>
      <c r="F43" s="9">
        <v>43</v>
      </c>
      <c r="H43" s="7" t="s">
        <v>18</v>
      </c>
      <c r="I43" s="9">
        <v>27</v>
      </c>
      <c r="J43" s="9">
        <v>33.0758981444927</v>
      </c>
      <c r="K43" s="9">
        <v>20</v>
      </c>
    </row>
    <row r="44" spans="3:11" ht="12.75">
      <c r="C44" s="7" t="s">
        <v>19</v>
      </c>
      <c r="D44" s="12">
        <v>28</v>
      </c>
      <c r="E44" s="9">
        <v>37.801026450848795</v>
      </c>
      <c r="F44" s="9">
        <v>24</v>
      </c>
      <c r="H44" s="7" t="s">
        <v>19</v>
      </c>
      <c r="I44" s="9">
        <v>25</v>
      </c>
      <c r="J44" s="9">
        <v>28.350769838136596</v>
      </c>
      <c r="K44" s="9">
        <v>37</v>
      </c>
    </row>
    <row r="45" spans="3:11" ht="12.75">
      <c r="C45" s="7" t="s">
        <v>20</v>
      </c>
      <c r="D45" s="12">
        <v>19</v>
      </c>
      <c r="E45" s="9">
        <v>20.790564547966838</v>
      </c>
      <c r="F45" s="9">
        <v>21</v>
      </c>
      <c r="H45" s="7" t="s">
        <v>20</v>
      </c>
      <c r="I45" s="9">
        <v>16</v>
      </c>
      <c r="J45" s="9">
        <v>16.065436241610737</v>
      </c>
      <c r="K45" s="9">
        <v>19</v>
      </c>
    </row>
    <row r="46" spans="3:11" ht="12.75">
      <c r="C46" s="7" t="s">
        <v>21</v>
      </c>
      <c r="D46" s="12">
        <v>23</v>
      </c>
      <c r="E46" s="9">
        <v>27.40574417686538</v>
      </c>
      <c r="F46" s="9">
        <v>26</v>
      </c>
      <c r="H46" s="7" t="s">
        <v>21</v>
      </c>
      <c r="I46" s="9">
        <v>14</v>
      </c>
      <c r="J46" s="9">
        <v>14.1753849190683</v>
      </c>
      <c r="K46" s="9">
        <v>17</v>
      </c>
    </row>
    <row r="47" spans="3:11" ht="12.75">
      <c r="C47" s="7" t="s">
        <v>22</v>
      </c>
      <c r="D47" s="12">
        <v>36</v>
      </c>
      <c r="E47" s="9">
        <v>39.691077773391235</v>
      </c>
      <c r="F47" s="9">
        <v>24</v>
      </c>
      <c r="H47" s="7" t="s">
        <v>22</v>
      </c>
      <c r="I47" s="9">
        <v>15</v>
      </c>
      <c r="J47" s="9">
        <v>18.900513225424397</v>
      </c>
      <c r="K47" s="9">
        <v>17</v>
      </c>
    </row>
    <row r="48" spans="3:11" ht="12.75">
      <c r="C48" s="7" t="s">
        <v>23</v>
      </c>
      <c r="D48" s="12">
        <v>16</v>
      </c>
      <c r="E48" s="9">
        <v>18.900513225424397</v>
      </c>
      <c r="F48" s="9">
        <v>14</v>
      </c>
      <c r="H48" s="7" t="s">
        <v>23</v>
      </c>
      <c r="I48" s="9">
        <v>8</v>
      </c>
      <c r="J48" s="9">
        <v>10.395282273983419</v>
      </c>
      <c r="K48" s="9">
        <v>8</v>
      </c>
    </row>
    <row r="49" spans="3:11" ht="12.75">
      <c r="C49" s="7" t="s">
        <v>24</v>
      </c>
      <c r="D49" s="12">
        <v>32</v>
      </c>
      <c r="E49" s="9">
        <v>26.460718515594156</v>
      </c>
      <c r="F49" s="9">
        <v>29</v>
      </c>
      <c r="H49" s="7" t="s">
        <v>24</v>
      </c>
      <c r="I49" s="9">
        <v>6</v>
      </c>
      <c r="J49" s="9">
        <v>6.615179628898539</v>
      </c>
      <c r="K49" s="9">
        <v>5</v>
      </c>
    </row>
    <row r="50" spans="3:11" ht="12.75">
      <c r="C50" s="7" t="s">
        <v>25</v>
      </c>
      <c r="D50" s="12">
        <v>27</v>
      </c>
      <c r="E50" s="9">
        <v>36.85600078957758</v>
      </c>
      <c r="F50" s="9">
        <v>26</v>
      </c>
      <c r="H50" s="7" t="s">
        <v>25</v>
      </c>
      <c r="I50" s="9">
        <v>9</v>
      </c>
      <c r="J50" s="9">
        <v>10.395282273983419</v>
      </c>
      <c r="K50" s="9">
        <v>9</v>
      </c>
    </row>
    <row r="51" spans="3:11" ht="12.75">
      <c r="C51" s="7" t="s">
        <v>26</v>
      </c>
      <c r="D51" s="11">
        <f>SUM(D33:D50)</f>
        <v>647</v>
      </c>
      <c r="E51" s="11">
        <f>SUM(E33:E50)</f>
        <v>749.4053493880774</v>
      </c>
      <c r="F51" s="11">
        <f>SUM(F33:F50)</f>
        <v>626</v>
      </c>
      <c r="H51" s="7" t="s">
        <v>26</v>
      </c>
      <c r="I51" s="11">
        <f>SUM(I33:I50)</f>
        <v>544</v>
      </c>
      <c r="J51" s="11">
        <f>SUM(J33:J50)</f>
        <v>738.0650414528228</v>
      </c>
      <c r="K51" s="11">
        <f>SUM(K33:K50)</f>
        <v>614</v>
      </c>
    </row>
    <row r="55" ht="13.5">
      <c r="A55" s="3" t="s">
        <v>29</v>
      </c>
    </row>
    <row r="56" ht="13.5">
      <c r="A56" s="3" t="s">
        <v>30</v>
      </c>
    </row>
    <row r="57" ht="15">
      <c r="A57" s="13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11.7109375" style="0" customWidth="1"/>
    <col min="4" max="5" width="17.28125" style="0" customWidth="1"/>
    <col min="9" max="9" width="24.57421875" style="0" customWidth="1"/>
    <col min="10" max="10" width="11.7109375" style="0" customWidth="1"/>
    <col min="11" max="11" width="17.140625" style="0" customWidth="1"/>
    <col min="12" max="14" width="13.140625" style="0" customWidth="1"/>
  </cols>
  <sheetData>
    <row r="1" ht="17.25">
      <c r="A1" s="1" t="s">
        <v>90</v>
      </c>
    </row>
    <row r="2" ht="15">
      <c r="A2" s="124" t="s">
        <v>150</v>
      </c>
    </row>
    <row r="3" ht="15">
      <c r="A3" s="124"/>
    </row>
    <row r="4" spans="1:6" ht="15">
      <c r="A4" s="124"/>
      <c r="C4" s="2"/>
      <c r="D4" s="3" t="s">
        <v>114</v>
      </c>
      <c r="E4" s="21"/>
      <c r="F4" s="21"/>
    </row>
    <row r="6" ht="17.25">
      <c r="B6" s="125" t="s">
        <v>151</v>
      </c>
    </row>
    <row r="7" spans="2:11" ht="15">
      <c r="B7" s="126"/>
      <c r="C7" s="126"/>
      <c r="D7" s="127" t="s">
        <v>152</v>
      </c>
      <c r="E7" s="127"/>
      <c r="F7" s="126"/>
      <c r="G7" s="126"/>
      <c r="H7" s="126"/>
      <c r="I7" s="126"/>
      <c r="J7" s="126"/>
      <c r="K7" s="126"/>
    </row>
    <row r="8" spans="2:11" ht="15">
      <c r="B8" s="128" t="s">
        <v>153</v>
      </c>
      <c r="C8" s="127"/>
      <c r="D8" s="127" t="s">
        <v>154</v>
      </c>
      <c r="E8" s="127" t="s">
        <v>118</v>
      </c>
      <c r="F8" s="126"/>
      <c r="G8" s="126"/>
      <c r="H8" s="126"/>
      <c r="I8" s="128" t="s">
        <v>155</v>
      </c>
      <c r="J8" s="126"/>
      <c r="K8" s="127" t="s">
        <v>63</v>
      </c>
    </row>
    <row r="9" spans="2:11" ht="15">
      <c r="B9" s="127" t="s">
        <v>156</v>
      </c>
      <c r="C9" s="127" t="s">
        <v>157</v>
      </c>
      <c r="D9" s="127" t="s">
        <v>158</v>
      </c>
      <c r="E9" s="127" t="s">
        <v>159</v>
      </c>
      <c r="F9" s="126"/>
      <c r="G9" s="126"/>
      <c r="H9" s="126"/>
      <c r="I9" s="127" t="s">
        <v>156</v>
      </c>
      <c r="J9" s="127" t="s">
        <v>157</v>
      </c>
      <c r="K9" s="127" t="s">
        <v>159</v>
      </c>
    </row>
    <row r="10" spans="1:11" ht="12.75">
      <c r="A10" s="52">
        <f>D10-D11</f>
        <v>158</v>
      </c>
      <c r="B10">
        <v>0</v>
      </c>
      <c r="C10">
        <v>1</v>
      </c>
      <c r="D10" s="129">
        <v>99480</v>
      </c>
      <c r="E10" s="19"/>
      <c r="F10" s="19"/>
      <c r="I10">
        <v>0</v>
      </c>
      <c r="J10">
        <v>4</v>
      </c>
      <c r="K10" s="130">
        <f>F19/F14</f>
        <v>0.9983443775302624</v>
      </c>
    </row>
    <row r="11" spans="1:11" ht="12.75">
      <c r="A11" s="52">
        <f aca="true" t="shared" si="0" ref="A11:A74">D11-D12</f>
        <v>57</v>
      </c>
      <c r="B11">
        <v>1</v>
      </c>
      <c r="C11">
        <v>2</v>
      </c>
      <c r="D11" s="129">
        <v>99322</v>
      </c>
      <c r="E11" s="131">
        <f>D11/D10</f>
        <v>0.9984117410534781</v>
      </c>
      <c r="F11" s="19"/>
      <c r="I11">
        <v>5</v>
      </c>
      <c r="J11">
        <v>9</v>
      </c>
      <c r="K11" s="130">
        <f>F24/F19</f>
        <v>0.9991930082232462</v>
      </c>
    </row>
    <row r="12" spans="1:11" ht="12.75">
      <c r="A12" s="52">
        <f t="shared" si="0"/>
        <v>39</v>
      </c>
      <c r="B12">
        <v>2</v>
      </c>
      <c r="C12">
        <v>3</v>
      </c>
      <c r="D12" s="129">
        <v>99265</v>
      </c>
      <c r="E12" s="131">
        <f aca="true" t="shared" si="1" ref="E12:E75">D12/D11</f>
        <v>0.9994261090191499</v>
      </c>
      <c r="F12" s="19"/>
      <c r="I12">
        <v>10</v>
      </c>
      <c r="J12">
        <v>14</v>
      </c>
      <c r="K12" s="130">
        <f>F29/F24</f>
        <v>0.9983826938142581</v>
      </c>
    </row>
    <row r="13" spans="1:11" ht="12.75">
      <c r="A13" s="52">
        <f t="shared" si="0"/>
        <v>29</v>
      </c>
      <c r="B13">
        <v>3</v>
      </c>
      <c r="C13">
        <v>4</v>
      </c>
      <c r="D13" s="129">
        <v>99226</v>
      </c>
      <c r="E13" s="131">
        <f t="shared" si="1"/>
        <v>0.9996071122752229</v>
      </c>
      <c r="F13" s="19"/>
      <c r="I13">
        <v>15</v>
      </c>
      <c r="J13">
        <v>19</v>
      </c>
      <c r="K13" s="130">
        <f>F34/F29</f>
        <v>0.9974255107014219</v>
      </c>
    </row>
    <row r="14" spans="1:11" ht="12.75">
      <c r="A14" s="52">
        <f t="shared" si="0"/>
        <v>25</v>
      </c>
      <c r="B14">
        <v>4</v>
      </c>
      <c r="C14">
        <v>5</v>
      </c>
      <c r="D14" s="129">
        <v>99197</v>
      </c>
      <c r="E14" s="131">
        <f t="shared" si="1"/>
        <v>0.9997077378912785</v>
      </c>
      <c r="F14" s="19">
        <f>SUM(D10:D14)</f>
        <v>496490</v>
      </c>
      <c r="G14">
        <v>1</v>
      </c>
      <c r="I14">
        <v>20</v>
      </c>
      <c r="J14">
        <v>24</v>
      </c>
      <c r="K14" s="130">
        <f>F39/F34</f>
        <v>0.9972323264273288</v>
      </c>
    </row>
    <row r="15" spans="1:11" ht="12.75">
      <c r="A15" s="52">
        <f t="shared" si="0"/>
        <v>22</v>
      </c>
      <c r="B15">
        <v>5</v>
      </c>
      <c r="C15">
        <v>6</v>
      </c>
      <c r="D15" s="129">
        <v>99172</v>
      </c>
      <c r="E15" s="131">
        <f t="shared" si="1"/>
        <v>0.9997479762492817</v>
      </c>
      <c r="F15" s="19"/>
      <c r="I15">
        <v>25</v>
      </c>
      <c r="J15">
        <v>29</v>
      </c>
      <c r="K15" s="130">
        <f>F44/F39</f>
        <v>0.9964825172976787</v>
      </c>
    </row>
    <row r="16" spans="1:11" ht="12.75">
      <c r="A16" s="52">
        <f t="shared" si="0"/>
        <v>19</v>
      </c>
      <c r="B16">
        <v>6</v>
      </c>
      <c r="C16">
        <v>7</v>
      </c>
      <c r="D16" s="129">
        <v>99150</v>
      </c>
      <c r="E16" s="131">
        <f t="shared" si="1"/>
        <v>0.9997781631912234</v>
      </c>
      <c r="F16" s="19"/>
      <c r="I16">
        <v>30</v>
      </c>
      <c r="J16">
        <v>34</v>
      </c>
      <c r="K16" s="130">
        <f>F49/F44</f>
        <v>0.9953213534408354</v>
      </c>
    </row>
    <row r="17" spans="1:11" ht="12.75">
      <c r="A17" s="52">
        <f t="shared" si="0"/>
        <v>16</v>
      </c>
      <c r="B17">
        <v>7</v>
      </c>
      <c r="C17">
        <v>8</v>
      </c>
      <c r="D17" s="129">
        <v>99131</v>
      </c>
      <c r="E17" s="131">
        <f t="shared" si="1"/>
        <v>0.9998083711548159</v>
      </c>
      <c r="F17" s="19"/>
      <c r="I17">
        <v>35</v>
      </c>
      <c r="J17">
        <v>39</v>
      </c>
      <c r="K17" s="130">
        <f>F54/F49</f>
        <v>0.9936921645080217</v>
      </c>
    </row>
    <row r="18" spans="1:11" ht="12.75">
      <c r="A18" s="52">
        <f t="shared" si="0"/>
        <v>15</v>
      </c>
      <c r="B18">
        <v>8</v>
      </c>
      <c r="C18">
        <v>9</v>
      </c>
      <c r="D18" s="129">
        <v>99115</v>
      </c>
      <c r="E18" s="131">
        <f t="shared" si="1"/>
        <v>0.9998385974115059</v>
      </c>
      <c r="F18" s="19"/>
      <c r="I18">
        <v>40</v>
      </c>
      <c r="J18">
        <v>44</v>
      </c>
      <c r="K18" s="130">
        <f>F59/F54</f>
        <v>0.9900769295833342</v>
      </c>
    </row>
    <row r="19" spans="1:11" ht="12.75">
      <c r="A19" s="52">
        <f t="shared" si="0"/>
        <v>14</v>
      </c>
      <c r="B19">
        <v>9</v>
      </c>
      <c r="C19">
        <v>10</v>
      </c>
      <c r="D19" s="129">
        <v>99100</v>
      </c>
      <c r="E19" s="131">
        <f t="shared" si="1"/>
        <v>0.9998486606467235</v>
      </c>
      <c r="F19" s="19">
        <f>SUM(D15:D19)</f>
        <v>495668</v>
      </c>
      <c r="G19">
        <v>2</v>
      </c>
      <c r="I19">
        <v>45</v>
      </c>
      <c r="J19">
        <v>49</v>
      </c>
      <c r="K19" s="130">
        <f>F64/F59</f>
        <v>0.984599484496342</v>
      </c>
    </row>
    <row r="20" spans="1:11" ht="12.75">
      <c r="A20" s="52">
        <f t="shared" si="0"/>
        <v>14</v>
      </c>
      <c r="B20">
        <v>10</v>
      </c>
      <c r="C20">
        <v>11</v>
      </c>
      <c r="D20" s="129">
        <v>99086</v>
      </c>
      <c r="E20" s="131">
        <f t="shared" si="1"/>
        <v>0.9998587285570131</v>
      </c>
      <c r="F20" s="19"/>
      <c r="I20">
        <v>50</v>
      </c>
      <c r="J20">
        <v>54</v>
      </c>
      <c r="K20" s="130">
        <f>F69/F64</f>
        <v>0.9764521890766261</v>
      </c>
    </row>
    <row r="21" spans="1:11" ht="12.75">
      <c r="A21" s="52">
        <f t="shared" si="0"/>
        <v>14</v>
      </c>
      <c r="B21">
        <v>11</v>
      </c>
      <c r="C21">
        <v>12</v>
      </c>
      <c r="D21" s="129">
        <v>99072</v>
      </c>
      <c r="E21" s="131">
        <f t="shared" si="1"/>
        <v>0.9998587085965727</v>
      </c>
      <c r="F21" s="19"/>
      <c r="I21">
        <v>55</v>
      </c>
      <c r="J21">
        <v>59</v>
      </c>
      <c r="K21" s="130">
        <f>F74/F69</f>
        <v>0.9643997303863667</v>
      </c>
    </row>
    <row r="22" spans="1:11" ht="12.75">
      <c r="A22" s="52">
        <f t="shared" si="0"/>
        <v>20</v>
      </c>
      <c r="B22">
        <v>12</v>
      </c>
      <c r="C22">
        <v>13</v>
      </c>
      <c r="D22" s="129">
        <v>99058</v>
      </c>
      <c r="E22" s="131">
        <f t="shared" si="1"/>
        <v>0.999858688630491</v>
      </c>
      <c r="F22" s="19"/>
      <c r="I22">
        <v>60</v>
      </c>
      <c r="J22">
        <v>64</v>
      </c>
      <c r="K22" s="130">
        <f>F79/F74</f>
        <v>0.9491521995617731</v>
      </c>
    </row>
    <row r="23" spans="1:11" ht="12.75">
      <c r="A23" s="52">
        <f t="shared" si="0"/>
        <v>24</v>
      </c>
      <c r="B23">
        <v>13</v>
      </c>
      <c r="C23">
        <v>14</v>
      </c>
      <c r="D23" s="129">
        <v>99038</v>
      </c>
      <c r="E23" s="131">
        <f t="shared" si="1"/>
        <v>0.9997980980839508</v>
      </c>
      <c r="F23" s="19"/>
      <c r="I23">
        <v>65</v>
      </c>
      <c r="J23">
        <v>69</v>
      </c>
      <c r="K23" s="130">
        <f>F84/F79</f>
        <v>0.9237739405089156</v>
      </c>
    </row>
    <row r="24" spans="1:11" ht="12.75">
      <c r="A24" s="52">
        <f t="shared" si="0"/>
        <v>33</v>
      </c>
      <c r="B24">
        <v>14</v>
      </c>
      <c r="C24">
        <v>15</v>
      </c>
      <c r="D24" s="129">
        <v>99014</v>
      </c>
      <c r="E24" s="131">
        <f t="shared" si="1"/>
        <v>0.9997576687736021</v>
      </c>
      <c r="F24" s="19">
        <f>SUM(D20:D24)</f>
        <v>495268</v>
      </c>
      <c r="G24">
        <v>3</v>
      </c>
      <c r="I24">
        <v>70</v>
      </c>
      <c r="J24">
        <v>74</v>
      </c>
      <c r="K24" s="130">
        <f>F89/F84</f>
        <v>0.8803911266035294</v>
      </c>
    </row>
    <row r="25" spans="1:11" ht="12.75">
      <c r="A25" s="52">
        <f t="shared" si="0"/>
        <v>39</v>
      </c>
      <c r="B25">
        <v>15</v>
      </c>
      <c r="C25">
        <v>16</v>
      </c>
      <c r="D25" s="129">
        <v>98981</v>
      </c>
      <c r="E25" s="131">
        <f t="shared" si="1"/>
        <v>0.9996667137980487</v>
      </c>
      <c r="F25" s="19"/>
      <c r="I25">
        <v>75</v>
      </c>
      <c r="J25">
        <v>79</v>
      </c>
      <c r="K25" s="130">
        <f>F94/F89</f>
        <v>0.8088381287319245</v>
      </c>
    </row>
    <row r="26" spans="1:11" ht="12.75">
      <c r="A26" s="52">
        <f t="shared" si="0"/>
        <v>45</v>
      </c>
      <c r="B26">
        <v>16</v>
      </c>
      <c r="C26">
        <v>17</v>
      </c>
      <c r="D26" s="129">
        <v>98942</v>
      </c>
      <c r="E26" s="131">
        <f t="shared" si="1"/>
        <v>0.9996059849870177</v>
      </c>
      <c r="F26" s="19"/>
      <c r="I26">
        <v>80</v>
      </c>
      <c r="J26">
        <v>84</v>
      </c>
      <c r="K26" s="130">
        <f>F99/F94</f>
        <v>0.6855885137153697</v>
      </c>
    </row>
    <row r="27" spans="1:16" ht="15">
      <c r="A27" s="52">
        <f t="shared" si="0"/>
        <v>48</v>
      </c>
      <c r="B27">
        <v>17</v>
      </c>
      <c r="C27">
        <v>18</v>
      </c>
      <c r="D27" s="129">
        <v>98897</v>
      </c>
      <c r="E27" s="131">
        <f t="shared" si="1"/>
        <v>0.9995451880899922</v>
      </c>
      <c r="F27" s="19"/>
      <c r="I27">
        <v>85</v>
      </c>
      <c r="J27" s="132" t="s">
        <v>160</v>
      </c>
      <c r="K27" s="64">
        <f>O29</f>
        <v>0.412415244041633</v>
      </c>
      <c r="L27" s="133" t="s">
        <v>161</v>
      </c>
      <c r="O27" s="52">
        <f>SUM(D95:D119)</f>
        <v>324166</v>
      </c>
      <c r="P27" t="s">
        <v>162</v>
      </c>
    </row>
    <row r="28" spans="1:16" ht="15">
      <c r="A28" s="52">
        <f t="shared" si="0"/>
        <v>51</v>
      </c>
      <c r="B28">
        <v>18</v>
      </c>
      <c r="C28">
        <v>19</v>
      </c>
      <c r="D28" s="129">
        <v>98849</v>
      </c>
      <c r="E28" s="131">
        <f t="shared" si="1"/>
        <v>0.9995146465514626</v>
      </c>
      <c r="F28" s="19"/>
      <c r="K28" s="130"/>
      <c r="L28" s="133" t="s">
        <v>163</v>
      </c>
      <c r="O28" s="52">
        <f>SUM(D100:D119)</f>
        <v>133691</v>
      </c>
      <c r="P28" t="s">
        <v>164</v>
      </c>
    </row>
    <row r="29" spans="1:16" ht="15">
      <c r="A29" s="52">
        <f t="shared" si="0"/>
        <v>52</v>
      </c>
      <c r="B29">
        <v>19</v>
      </c>
      <c r="C29">
        <v>20</v>
      </c>
      <c r="D29" s="129">
        <v>98798</v>
      </c>
      <c r="E29" s="131">
        <f t="shared" si="1"/>
        <v>0.9994840615484223</v>
      </c>
      <c r="F29" s="19">
        <f>SUM(D25:D29)</f>
        <v>494467</v>
      </c>
      <c r="G29">
        <v>4</v>
      </c>
      <c r="K29" s="130"/>
      <c r="L29" s="133" t="s">
        <v>165</v>
      </c>
      <c r="O29" s="134">
        <f>O28/O27</f>
        <v>0.412415244041633</v>
      </c>
      <c r="P29" t="s">
        <v>166</v>
      </c>
    </row>
    <row r="30" spans="1:11" ht="12.75">
      <c r="A30" s="52">
        <f t="shared" si="0"/>
        <v>53</v>
      </c>
      <c r="B30">
        <v>20</v>
      </c>
      <c r="C30">
        <v>21</v>
      </c>
      <c r="D30" s="129">
        <v>98746</v>
      </c>
      <c r="E30" s="131">
        <f t="shared" si="1"/>
        <v>0.9994736735561449</v>
      </c>
      <c r="F30" s="19"/>
      <c r="K30" s="130"/>
    </row>
    <row r="31" spans="1:11" ht="12.75">
      <c r="A31" s="52">
        <f t="shared" si="0"/>
        <v>53</v>
      </c>
      <c r="B31">
        <v>21</v>
      </c>
      <c r="C31">
        <v>22</v>
      </c>
      <c r="D31" s="129">
        <v>98693</v>
      </c>
      <c r="E31" s="131">
        <f t="shared" si="1"/>
        <v>0.9994632693982541</v>
      </c>
      <c r="F31" s="19"/>
      <c r="K31" s="130"/>
    </row>
    <row r="32" spans="1:10" ht="15">
      <c r="A32" s="52">
        <f t="shared" si="0"/>
        <v>55</v>
      </c>
      <c r="B32">
        <v>22</v>
      </c>
      <c r="C32">
        <v>23</v>
      </c>
      <c r="D32" s="129">
        <v>98640</v>
      </c>
      <c r="E32" s="131">
        <f t="shared" si="1"/>
        <v>0.999462981163811</v>
      </c>
      <c r="F32" s="19"/>
      <c r="I32" s="128"/>
      <c r="J32" s="126"/>
    </row>
    <row r="33" spans="1:10" ht="15">
      <c r="A33" s="52">
        <f t="shared" si="0"/>
        <v>55</v>
      </c>
      <c r="B33">
        <v>23</v>
      </c>
      <c r="C33">
        <v>24</v>
      </c>
      <c r="D33" s="129">
        <v>98585</v>
      </c>
      <c r="E33" s="131">
        <f t="shared" si="1"/>
        <v>0.9994424168694241</v>
      </c>
      <c r="F33" s="19"/>
      <c r="I33" s="127"/>
      <c r="J33" s="127"/>
    </row>
    <row r="34" spans="1:7" ht="12.75">
      <c r="A34" s="52">
        <f t="shared" si="0"/>
        <v>53</v>
      </c>
      <c r="B34">
        <v>24</v>
      </c>
      <c r="C34">
        <v>25</v>
      </c>
      <c r="D34" s="129">
        <v>98530</v>
      </c>
      <c r="E34" s="131">
        <f t="shared" si="1"/>
        <v>0.999442105797028</v>
      </c>
      <c r="F34" s="19">
        <f>SUM(D30:D34)</f>
        <v>493194</v>
      </c>
      <c r="G34">
        <v>5</v>
      </c>
    </row>
    <row r="35" spans="1:6" ht="12.75">
      <c r="A35" s="52">
        <f t="shared" si="0"/>
        <v>54</v>
      </c>
      <c r="B35">
        <v>25</v>
      </c>
      <c r="C35">
        <v>26</v>
      </c>
      <c r="D35" s="129">
        <v>98477</v>
      </c>
      <c r="E35" s="131">
        <f t="shared" si="1"/>
        <v>0.9994620927636253</v>
      </c>
      <c r="F35" s="19"/>
    </row>
    <row r="36" spans="1:6" ht="12.75">
      <c r="A36" s="52">
        <f t="shared" si="0"/>
        <v>54</v>
      </c>
      <c r="B36">
        <v>26</v>
      </c>
      <c r="C36">
        <v>27</v>
      </c>
      <c r="D36" s="129">
        <v>98423</v>
      </c>
      <c r="E36" s="131">
        <f t="shared" si="1"/>
        <v>0.9994516486083045</v>
      </c>
      <c r="F36" s="19"/>
    </row>
    <row r="37" spans="1:6" ht="12.75">
      <c r="A37" s="52">
        <f t="shared" si="0"/>
        <v>58</v>
      </c>
      <c r="B37">
        <v>27</v>
      </c>
      <c r="C37">
        <v>28</v>
      </c>
      <c r="D37" s="129">
        <v>98369</v>
      </c>
      <c r="E37" s="131">
        <f t="shared" si="1"/>
        <v>0.9994513477540818</v>
      </c>
      <c r="F37" s="19"/>
    </row>
    <row r="38" spans="1:6" ht="12.75">
      <c r="A38" s="52">
        <f t="shared" si="0"/>
        <v>62</v>
      </c>
      <c r="B38">
        <v>28</v>
      </c>
      <c r="C38">
        <v>29</v>
      </c>
      <c r="D38" s="129">
        <v>98311</v>
      </c>
      <c r="E38" s="131">
        <f t="shared" si="1"/>
        <v>0.9994103833524789</v>
      </c>
      <c r="F38" s="19"/>
    </row>
    <row r="39" spans="1:7" ht="12.75">
      <c r="A39" s="52">
        <f t="shared" si="0"/>
        <v>69</v>
      </c>
      <c r="B39">
        <v>29</v>
      </c>
      <c r="C39">
        <v>30</v>
      </c>
      <c r="D39" s="129">
        <v>98249</v>
      </c>
      <c r="E39" s="131">
        <f t="shared" si="1"/>
        <v>0.9993693482926631</v>
      </c>
      <c r="F39" s="19">
        <f>SUM(D35:D39)</f>
        <v>491829</v>
      </c>
      <c r="G39">
        <v>6</v>
      </c>
    </row>
    <row r="40" spans="1:6" ht="12.75">
      <c r="A40" s="52">
        <f t="shared" si="0"/>
        <v>75</v>
      </c>
      <c r="B40">
        <v>30</v>
      </c>
      <c r="C40">
        <v>31</v>
      </c>
      <c r="D40" s="129">
        <v>98180</v>
      </c>
      <c r="E40" s="131">
        <f t="shared" si="1"/>
        <v>0.9992977027756008</v>
      </c>
      <c r="F40" s="19"/>
    </row>
    <row r="41" spans="1:6" ht="12.75">
      <c r="A41" s="52">
        <f t="shared" si="0"/>
        <v>81</v>
      </c>
      <c r="B41">
        <v>31</v>
      </c>
      <c r="C41">
        <v>32</v>
      </c>
      <c r="D41" s="129">
        <v>98105</v>
      </c>
      <c r="E41" s="131">
        <f t="shared" si="1"/>
        <v>0.9992360969647586</v>
      </c>
      <c r="F41" s="19"/>
    </row>
    <row r="42" spans="1:6" ht="12.75">
      <c r="A42" s="52">
        <f t="shared" si="0"/>
        <v>85</v>
      </c>
      <c r="B42">
        <v>32</v>
      </c>
      <c r="C42">
        <v>33</v>
      </c>
      <c r="D42" s="129">
        <v>98024</v>
      </c>
      <c r="E42" s="131">
        <f t="shared" si="1"/>
        <v>0.9991743540084603</v>
      </c>
      <c r="F42" s="19"/>
    </row>
    <row r="43" spans="1:6" ht="12.75">
      <c r="A43" s="52">
        <f t="shared" si="0"/>
        <v>88</v>
      </c>
      <c r="B43">
        <v>33</v>
      </c>
      <c r="C43">
        <v>34</v>
      </c>
      <c r="D43" s="129">
        <v>97939</v>
      </c>
      <c r="E43" s="131">
        <f t="shared" si="1"/>
        <v>0.9991328654207133</v>
      </c>
      <c r="F43" s="19"/>
    </row>
    <row r="44" spans="1:7" ht="12.75">
      <c r="A44" s="52">
        <f t="shared" si="0"/>
        <v>92</v>
      </c>
      <c r="B44">
        <v>34</v>
      </c>
      <c r="C44">
        <v>35</v>
      </c>
      <c r="D44" s="129">
        <v>97851</v>
      </c>
      <c r="E44" s="131">
        <f t="shared" si="1"/>
        <v>0.9991014815344245</v>
      </c>
      <c r="F44" s="19">
        <f>SUM(D40:D44)</f>
        <v>490099</v>
      </c>
      <c r="G44">
        <v>7</v>
      </c>
    </row>
    <row r="45" spans="1:6" ht="12.75">
      <c r="A45" s="52">
        <f t="shared" si="0"/>
        <v>93</v>
      </c>
      <c r="B45">
        <v>35</v>
      </c>
      <c r="C45">
        <v>36</v>
      </c>
      <c r="D45" s="129">
        <v>97759</v>
      </c>
      <c r="E45" s="131">
        <f t="shared" si="1"/>
        <v>0.9990597949944303</v>
      </c>
      <c r="F45" s="19"/>
    </row>
    <row r="46" spans="1:6" ht="12.75">
      <c r="A46" s="52">
        <f t="shared" si="0"/>
        <v>98</v>
      </c>
      <c r="B46">
        <v>36</v>
      </c>
      <c r="C46">
        <v>37</v>
      </c>
      <c r="D46" s="129">
        <v>97666</v>
      </c>
      <c r="E46" s="131">
        <f t="shared" si="1"/>
        <v>0.9990486809398623</v>
      </c>
      <c r="F46" s="19"/>
    </row>
    <row r="47" spans="1:6" ht="12.75">
      <c r="A47" s="52">
        <f t="shared" si="0"/>
        <v>106</v>
      </c>
      <c r="B47">
        <v>37</v>
      </c>
      <c r="C47">
        <v>38</v>
      </c>
      <c r="D47" s="129">
        <v>97568</v>
      </c>
      <c r="E47" s="131">
        <f t="shared" si="1"/>
        <v>0.9989965801814347</v>
      </c>
      <c r="F47" s="19"/>
    </row>
    <row r="48" spans="1:6" ht="12.75">
      <c r="A48" s="52">
        <f t="shared" si="0"/>
        <v>111</v>
      </c>
      <c r="B48">
        <v>38</v>
      </c>
      <c r="C48">
        <v>39</v>
      </c>
      <c r="D48" s="129">
        <v>97462</v>
      </c>
      <c r="E48" s="131">
        <f t="shared" si="1"/>
        <v>0.998913578222368</v>
      </c>
      <c r="F48" s="19"/>
    </row>
    <row r="49" spans="1:7" ht="12.75">
      <c r="A49" s="52">
        <f t="shared" si="0"/>
        <v>121</v>
      </c>
      <c r="B49">
        <v>39</v>
      </c>
      <c r="C49">
        <v>40</v>
      </c>
      <c r="D49" s="129">
        <v>97351</v>
      </c>
      <c r="E49" s="131">
        <f t="shared" si="1"/>
        <v>0.9988610945804519</v>
      </c>
      <c r="F49" s="19">
        <f>SUM(D45:D49)</f>
        <v>487806</v>
      </c>
      <c r="G49">
        <v>8</v>
      </c>
    </row>
    <row r="50" spans="1:6" ht="12.75">
      <c r="A50" s="52">
        <f t="shared" si="0"/>
        <v>130</v>
      </c>
      <c r="B50">
        <v>40</v>
      </c>
      <c r="C50">
        <v>41</v>
      </c>
      <c r="D50" s="129">
        <v>97230</v>
      </c>
      <c r="E50" s="131">
        <f t="shared" si="1"/>
        <v>0.9987570749144847</v>
      </c>
      <c r="F50" s="19"/>
    </row>
    <row r="51" spans="1:10" ht="12.75">
      <c r="A51" s="52">
        <f t="shared" si="0"/>
        <v>142</v>
      </c>
      <c r="B51">
        <v>41</v>
      </c>
      <c r="C51">
        <v>42</v>
      </c>
      <c r="D51" s="129">
        <v>97100</v>
      </c>
      <c r="E51" s="131">
        <f t="shared" si="1"/>
        <v>0.9986629641057286</v>
      </c>
      <c r="F51" s="19"/>
      <c r="J51" s="132"/>
    </row>
    <row r="52" spans="1:6" ht="12.75">
      <c r="A52" s="52">
        <f t="shared" si="0"/>
        <v>153</v>
      </c>
      <c r="B52">
        <v>42</v>
      </c>
      <c r="C52">
        <v>43</v>
      </c>
      <c r="D52" s="129">
        <v>96958</v>
      </c>
      <c r="E52" s="131">
        <f t="shared" si="1"/>
        <v>0.9985375901132852</v>
      </c>
      <c r="F52" s="19"/>
    </row>
    <row r="53" spans="1:6" ht="12.75">
      <c r="A53" s="52">
        <f t="shared" si="0"/>
        <v>169</v>
      </c>
      <c r="B53">
        <v>43</v>
      </c>
      <c r="C53">
        <v>44</v>
      </c>
      <c r="D53" s="129">
        <v>96805</v>
      </c>
      <c r="E53" s="131">
        <f t="shared" si="1"/>
        <v>0.9984219971534066</v>
      </c>
      <c r="F53" s="19"/>
    </row>
    <row r="54" spans="1:7" ht="12.75">
      <c r="A54" s="52">
        <f t="shared" si="0"/>
        <v>189</v>
      </c>
      <c r="B54">
        <v>44</v>
      </c>
      <c r="C54">
        <v>45</v>
      </c>
      <c r="D54" s="129">
        <v>96636</v>
      </c>
      <c r="E54" s="131">
        <f t="shared" si="1"/>
        <v>0.9982542224058675</v>
      </c>
      <c r="F54" s="19">
        <f>SUM(D50:D54)</f>
        <v>484729</v>
      </c>
      <c r="G54">
        <v>9</v>
      </c>
    </row>
    <row r="55" spans="1:6" ht="12.75">
      <c r="A55" s="52">
        <f t="shared" si="0"/>
        <v>210</v>
      </c>
      <c r="B55">
        <v>45</v>
      </c>
      <c r="C55">
        <v>46</v>
      </c>
      <c r="D55" s="129">
        <v>96447</v>
      </c>
      <c r="E55" s="131">
        <f t="shared" si="1"/>
        <v>0.9980442071277784</v>
      </c>
      <c r="F55" s="19"/>
    </row>
    <row r="56" spans="1:6" ht="12.75">
      <c r="A56" s="52">
        <f t="shared" si="0"/>
        <v>233</v>
      </c>
      <c r="B56">
        <v>46</v>
      </c>
      <c r="C56">
        <v>47</v>
      </c>
      <c r="D56" s="129">
        <v>96237</v>
      </c>
      <c r="E56" s="131">
        <f t="shared" si="1"/>
        <v>0.9978226383402283</v>
      </c>
      <c r="F56" s="19"/>
    </row>
    <row r="57" spans="1:6" ht="12.75">
      <c r="A57" s="52">
        <f t="shared" si="0"/>
        <v>253</v>
      </c>
      <c r="B57">
        <v>47</v>
      </c>
      <c r="C57">
        <v>48</v>
      </c>
      <c r="D57" s="129">
        <v>96004</v>
      </c>
      <c r="E57" s="131">
        <f t="shared" si="1"/>
        <v>0.9975788937726654</v>
      </c>
      <c r="F57" s="19"/>
    </row>
    <row r="58" spans="1:6" ht="12.75">
      <c r="A58" s="52">
        <f t="shared" si="0"/>
        <v>271</v>
      </c>
      <c r="B58">
        <v>48</v>
      </c>
      <c r="C58">
        <v>49</v>
      </c>
      <c r="D58" s="129">
        <v>95751</v>
      </c>
      <c r="E58" s="131">
        <f t="shared" si="1"/>
        <v>0.997364693137786</v>
      </c>
      <c r="F58" s="19"/>
    </row>
    <row r="59" spans="1:7" ht="12.75">
      <c r="A59" s="52">
        <f t="shared" si="0"/>
        <v>291</v>
      </c>
      <c r="B59">
        <v>49</v>
      </c>
      <c r="C59">
        <v>50</v>
      </c>
      <c r="D59" s="129">
        <v>95480</v>
      </c>
      <c r="E59" s="131">
        <f t="shared" si="1"/>
        <v>0.9971697423525603</v>
      </c>
      <c r="F59" s="19">
        <f>SUM(D55:D59)</f>
        <v>479919</v>
      </c>
      <c r="G59">
        <v>10</v>
      </c>
    </row>
    <row r="60" spans="1:6" ht="12.75">
      <c r="A60" s="52">
        <f t="shared" si="0"/>
        <v>313</v>
      </c>
      <c r="B60">
        <v>50</v>
      </c>
      <c r="C60">
        <v>51</v>
      </c>
      <c r="D60" s="129">
        <v>95189</v>
      </c>
      <c r="E60" s="131">
        <f t="shared" si="1"/>
        <v>0.99695224130708</v>
      </c>
      <c r="F60" s="19"/>
    </row>
    <row r="61" spans="1:6" ht="12.75">
      <c r="A61" s="52">
        <f t="shared" si="0"/>
        <v>341</v>
      </c>
      <c r="B61">
        <v>51</v>
      </c>
      <c r="C61">
        <v>52</v>
      </c>
      <c r="D61" s="129">
        <v>94876</v>
      </c>
      <c r="E61" s="131">
        <f t="shared" si="1"/>
        <v>0.9967118049354442</v>
      </c>
      <c r="F61" s="19"/>
    </row>
    <row r="62" spans="1:6" ht="12.75">
      <c r="A62" s="52">
        <f t="shared" si="0"/>
        <v>369</v>
      </c>
      <c r="B62">
        <v>52</v>
      </c>
      <c r="C62">
        <v>53</v>
      </c>
      <c r="D62" s="129">
        <v>94535</v>
      </c>
      <c r="E62" s="131">
        <f t="shared" si="1"/>
        <v>0.9964058349846114</v>
      </c>
      <c r="F62" s="19"/>
    </row>
    <row r="63" spans="1:6" ht="12.75">
      <c r="A63" s="52">
        <f t="shared" si="0"/>
        <v>404</v>
      </c>
      <c r="B63">
        <v>53</v>
      </c>
      <c r="C63">
        <v>54</v>
      </c>
      <c r="D63" s="129">
        <v>94166</v>
      </c>
      <c r="E63" s="131">
        <f t="shared" si="1"/>
        <v>0.9960966837679166</v>
      </c>
      <c r="F63" s="19"/>
    </row>
    <row r="64" spans="1:7" ht="12.75">
      <c r="A64" s="52">
        <f t="shared" si="0"/>
        <v>439</v>
      </c>
      <c r="B64">
        <v>54</v>
      </c>
      <c r="C64">
        <v>55</v>
      </c>
      <c r="D64" s="129">
        <v>93762</v>
      </c>
      <c r="E64" s="131">
        <f t="shared" si="1"/>
        <v>0.9957097041394983</v>
      </c>
      <c r="F64" s="19">
        <f>SUM(D60:D64)</f>
        <v>472528</v>
      </c>
      <c r="G64">
        <v>11</v>
      </c>
    </row>
    <row r="65" spans="1:6" ht="12.75">
      <c r="A65" s="52">
        <f t="shared" si="0"/>
        <v>478</v>
      </c>
      <c r="B65">
        <v>55</v>
      </c>
      <c r="C65">
        <v>56</v>
      </c>
      <c r="D65" s="129">
        <v>93323</v>
      </c>
      <c r="E65" s="131">
        <f t="shared" si="1"/>
        <v>0.9953179326379556</v>
      </c>
      <c r="F65" s="19"/>
    </row>
    <row r="66" spans="1:6" ht="12.75">
      <c r="A66" s="52">
        <f t="shared" si="0"/>
        <v>520</v>
      </c>
      <c r="B66">
        <v>56</v>
      </c>
      <c r="C66">
        <v>57</v>
      </c>
      <c r="D66" s="129">
        <v>92845</v>
      </c>
      <c r="E66" s="131">
        <f t="shared" si="1"/>
        <v>0.9948780043504817</v>
      </c>
      <c r="F66" s="19"/>
    </row>
    <row r="67" spans="1:6" ht="12.75">
      <c r="A67" s="52">
        <f t="shared" si="0"/>
        <v>565</v>
      </c>
      <c r="B67">
        <v>57</v>
      </c>
      <c r="C67">
        <v>58</v>
      </c>
      <c r="D67" s="129">
        <v>92325</v>
      </c>
      <c r="E67" s="131">
        <f t="shared" si="1"/>
        <v>0.9943992675965319</v>
      </c>
      <c r="F67" s="19"/>
    </row>
    <row r="68" spans="1:6" ht="12.75">
      <c r="A68" s="52">
        <f t="shared" si="0"/>
        <v>612</v>
      </c>
      <c r="B68">
        <v>58</v>
      </c>
      <c r="C68">
        <v>59</v>
      </c>
      <c r="D68" s="129">
        <v>91760</v>
      </c>
      <c r="E68" s="131">
        <f t="shared" si="1"/>
        <v>0.9938803141077714</v>
      </c>
      <c r="F68" s="19"/>
    </row>
    <row r="69" spans="1:7" ht="12.75">
      <c r="A69" s="52">
        <f t="shared" si="0"/>
        <v>657</v>
      </c>
      <c r="B69">
        <v>59</v>
      </c>
      <c r="C69">
        <v>60</v>
      </c>
      <c r="D69" s="129">
        <v>91148</v>
      </c>
      <c r="E69" s="131">
        <f t="shared" si="1"/>
        <v>0.993330427201395</v>
      </c>
      <c r="F69" s="19">
        <f>SUM(D65:D69)</f>
        <v>461401</v>
      </c>
      <c r="G69">
        <v>12</v>
      </c>
    </row>
    <row r="70" spans="1:6" ht="12.75">
      <c r="A70" s="52">
        <f t="shared" si="0"/>
        <v>701</v>
      </c>
      <c r="B70">
        <v>60</v>
      </c>
      <c r="C70">
        <v>61</v>
      </c>
      <c r="D70" s="129">
        <v>90491</v>
      </c>
      <c r="E70" s="131">
        <f t="shared" si="1"/>
        <v>0.9927919427743889</v>
      </c>
      <c r="F70" s="19"/>
    </row>
    <row r="71" spans="1:6" ht="12.75">
      <c r="A71" s="52">
        <f t="shared" si="0"/>
        <v>747</v>
      </c>
      <c r="B71">
        <v>61</v>
      </c>
      <c r="C71">
        <v>62</v>
      </c>
      <c r="D71" s="129">
        <v>89790</v>
      </c>
      <c r="E71" s="131">
        <f t="shared" si="1"/>
        <v>0.9922533732636395</v>
      </c>
      <c r="F71" s="19"/>
    </row>
    <row r="72" spans="1:6" ht="12.75">
      <c r="A72" s="52">
        <f t="shared" si="0"/>
        <v>794</v>
      </c>
      <c r="B72">
        <v>62</v>
      </c>
      <c r="C72">
        <v>63</v>
      </c>
      <c r="D72" s="129">
        <v>89043</v>
      </c>
      <c r="E72" s="131">
        <f t="shared" si="1"/>
        <v>0.9916805880387571</v>
      </c>
      <c r="F72" s="19"/>
    </row>
    <row r="73" spans="1:6" ht="12.75">
      <c r="A73" s="52">
        <f t="shared" si="0"/>
        <v>847</v>
      </c>
      <c r="B73">
        <v>63</v>
      </c>
      <c r="C73">
        <v>64</v>
      </c>
      <c r="D73" s="129">
        <v>88249</v>
      </c>
      <c r="E73" s="131">
        <f t="shared" si="1"/>
        <v>0.9910829599182418</v>
      </c>
      <c r="F73" s="19"/>
    </row>
    <row r="74" spans="1:7" ht="12.75">
      <c r="A74" s="52">
        <f t="shared" si="0"/>
        <v>899</v>
      </c>
      <c r="B74">
        <v>64</v>
      </c>
      <c r="C74">
        <v>65</v>
      </c>
      <c r="D74" s="129">
        <v>87402</v>
      </c>
      <c r="E74" s="131">
        <f t="shared" si="1"/>
        <v>0.99040215753153</v>
      </c>
      <c r="F74" s="19">
        <f>SUM(D70:D74)</f>
        <v>444975</v>
      </c>
      <c r="G74">
        <v>13</v>
      </c>
    </row>
    <row r="75" spans="1:6" ht="12.75">
      <c r="A75" s="52">
        <f aca="true" t="shared" si="2" ref="A75:A119">D75-D76</f>
        <v>952</v>
      </c>
      <c r="B75">
        <v>65</v>
      </c>
      <c r="C75">
        <v>66</v>
      </c>
      <c r="D75" s="129">
        <v>86503</v>
      </c>
      <c r="E75" s="131">
        <f t="shared" si="1"/>
        <v>0.9897141941831995</v>
      </c>
      <c r="F75" s="19"/>
    </row>
    <row r="76" spans="1:6" ht="12.75">
      <c r="A76" s="52">
        <f t="shared" si="2"/>
        <v>1010</v>
      </c>
      <c r="B76">
        <v>66</v>
      </c>
      <c r="C76">
        <v>67</v>
      </c>
      <c r="D76" s="129">
        <v>85551</v>
      </c>
      <c r="E76" s="131">
        <f aca="true" t="shared" si="3" ref="E76:E119">D76/D75</f>
        <v>0.988994601343306</v>
      </c>
      <c r="F76" s="19"/>
    </row>
    <row r="77" spans="1:6" ht="12.75">
      <c r="A77" s="52">
        <f t="shared" si="2"/>
        <v>1080</v>
      </c>
      <c r="B77">
        <v>67</v>
      </c>
      <c r="C77">
        <v>68</v>
      </c>
      <c r="D77" s="129">
        <v>84541</v>
      </c>
      <c r="E77" s="131">
        <f t="shared" si="3"/>
        <v>0.9881941765730383</v>
      </c>
      <c r="F77" s="19"/>
    </row>
    <row r="78" spans="1:6" ht="12.75">
      <c r="A78" s="52">
        <f t="shared" si="2"/>
        <v>1168</v>
      </c>
      <c r="B78">
        <v>68</v>
      </c>
      <c r="C78">
        <v>69</v>
      </c>
      <c r="D78" s="129">
        <v>83461</v>
      </c>
      <c r="E78" s="131">
        <f t="shared" si="3"/>
        <v>0.9872251333672419</v>
      </c>
      <c r="F78" s="19"/>
    </row>
    <row r="79" spans="1:7" ht="12.75">
      <c r="A79" s="52">
        <f t="shared" si="2"/>
        <v>1269</v>
      </c>
      <c r="B79">
        <v>69</v>
      </c>
      <c r="C79">
        <v>70</v>
      </c>
      <c r="D79" s="129">
        <v>82293</v>
      </c>
      <c r="E79" s="131">
        <f t="shared" si="3"/>
        <v>0.9860054396664311</v>
      </c>
      <c r="F79" s="19">
        <f>SUM(D75:D79)</f>
        <v>422349</v>
      </c>
      <c r="G79">
        <v>14</v>
      </c>
    </row>
    <row r="80" spans="1:6" ht="12.75">
      <c r="A80" s="52">
        <f t="shared" si="2"/>
        <v>1378</v>
      </c>
      <c r="B80">
        <v>70</v>
      </c>
      <c r="C80">
        <v>71</v>
      </c>
      <c r="D80" s="129">
        <v>81024</v>
      </c>
      <c r="E80" s="131">
        <f t="shared" si="3"/>
        <v>0.9845794903576246</v>
      </c>
      <c r="F80" s="19"/>
    </row>
    <row r="81" spans="1:6" ht="12.75">
      <c r="A81" s="52">
        <f t="shared" si="2"/>
        <v>1495</v>
      </c>
      <c r="B81">
        <v>71</v>
      </c>
      <c r="C81">
        <v>72</v>
      </c>
      <c r="D81" s="129">
        <v>79646</v>
      </c>
      <c r="E81" s="131">
        <f t="shared" si="3"/>
        <v>0.9829926935229067</v>
      </c>
      <c r="F81" s="19"/>
    </row>
    <row r="82" spans="1:6" ht="12.75">
      <c r="A82" s="52">
        <f t="shared" si="2"/>
        <v>1615</v>
      </c>
      <c r="B82">
        <v>72</v>
      </c>
      <c r="C82">
        <v>73</v>
      </c>
      <c r="D82" s="129">
        <v>78151</v>
      </c>
      <c r="E82" s="131">
        <f t="shared" si="3"/>
        <v>0.9812294402732089</v>
      </c>
      <c r="F82" s="19"/>
    </row>
    <row r="83" spans="1:6" ht="12.75">
      <c r="A83" s="52">
        <f t="shared" si="2"/>
        <v>1738</v>
      </c>
      <c r="B83">
        <v>73</v>
      </c>
      <c r="C83">
        <v>74</v>
      </c>
      <c r="D83" s="129">
        <v>76536</v>
      </c>
      <c r="E83" s="131">
        <f t="shared" si="3"/>
        <v>0.979334877352817</v>
      </c>
      <c r="F83" s="19"/>
    </row>
    <row r="84" spans="1:7" ht="12.75">
      <c r="A84" s="52">
        <f t="shared" si="2"/>
        <v>1857</v>
      </c>
      <c r="B84">
        <v>74</v>
      </c>
      <c r="C84">
        <v>75</v>
      </c>
      <c r="D84" s="129">
        <v>74798</v>
      </c>
      <c r="E84" s="131">
        <f t="shared" si="3"/>
        <v>0.9772917319954009</v>
      </c>
      <c r="F84" s="19">
        <f>SUM(D80:D84)</f>
        <v>390155</v>
      </c>
      <c r="G84">
        <v>15</v>
      </c>
    </row>
    <row r="85" spans="1:6" ht="12.75">
      <c r="A85" s="52">
        <f t="shared" si="2"/>
        <v>1979</v>
      </c>
      <c r="B85">
        <v>75</v>
      </c>
      <c r="C85">
        <v>76</v>
      </c>
      <c r="D85" s="129">
        <v>72941</v>
      </c>
      <c r="E85" s="131">
        <f t="shared" si="3"/>
        <v>0.9751731329714698</v>
      </c>
      <c r="F85" s="19"/>
    </row>
    <row r="86" spans="1:6" ht="12.75">
      <c r="A86" s="52">
        <f t="shared" si="2"/>
        <v>2114</v>
      </c>
      <c r="B86">
        <v>76</v>
      </c>
      <c r="C86">
        <v>77</v>
      </c>
      <c r="D86" s="129">
        <v>70962</v>
      </c>
      <c r="E86" s="131">
        <f t="shared" si="3"/>
        <v>0.9728684827463292</v>
      </c>
      <c r="F86" s="19"/>
    </row>
    <row r="87" spans="1:6" ht="12.75">
      <c r="A87" s="52">
        <f t="shared" si="2"/>
        <v>2262</v>
      </c>
      <c r="B87">
        <v>77</v>
      </c>
      <c r="C87">
        <v>78</v>
      </c>
      <c r="D87" s="129">
        <v>68848</v>
      </c>
      <c r="E87" s="131">
        <f t="shared" si="3"/>
        <v>0.9702094078520899</v>
      </c>
      <c r="F87" s="19"/>
    </row>
    <row r="88" spans="1:6" ht="12.75">
      <c r="A88" s="52">
        <f t="shared" si="2"/>
        <v>2434</v>
      </c>
      <c r="B88">
        <v>78</v>
      </c>
      <c r="C88">
        <v>79</v>
      </c>
      <c r="D88" s="129">
        <v>66586</v>
      </c>
      <c r="E88" s="131">
        <f t="shared" si="3"/>
        <v>0.9671450151057401</v>
      </c>
      <c r="F88" s="19"/>
    </row>
    <row r="89" spans="1:7" ht="12.75">
      <c r="A89" s="52">
        <f t="shared" si="2"/>
        <v>2616</v>
      </c>
      <c r="B89">
        <v>79</v>
      </c>
      <c r="C89">
        <v>80</v>
      </c>
      <c r="D89" s="129">
        <v>64152</v>
      </c>
      <c r="E89" s="131">
        <f t="shared" si="3"/>
        <v>0.963445769380951</v>
      </c>
      <c r="F89" s="19">
        <f>SUM(D85:D89)</f>
        <v>343489</v>
      </c>
      <c r="G89">
        <v>16</v>
      </c>
    </row>
    <row r="90" spans="1:6" ht="12.75">
      <c r="A90" s="52">
        <f t="shared" si="2"/>
        <v>2806</v>
      </c>
      <c r="B90">
        <v>80</v>
      </c>
      <c r="C90">
        <v>81</v>
      </c>
      <c r="D90" s="129">
        <v>61536</v>
      </c>
      <c r="E90" s="131">
        <f t="shared" si="3"/>
        <v>0.959221848110737</v>
      </c>
      <c r="F90" s="19"/>
    </row>
    <row r="91" spans="1:6" ht="12.75">
      <c r="A91" s="52">
        <f t="shared" si="2"/>
        <v>2991</v>
      </c>
      <c r="B91">
        <v>81</v>
      </c>
      <c r="C91">
        <v>82</v>
      </c>
      <c r="D91" s="129">
        <v>58730</v>
      </c>
      <c r="E91" s="131">
        <f t="shared" si="3"/>
        <v>0.954400676027041</v>
      </c>
      <c r="F91" s="19"/>
    </row>
    <row r="92" spans="1:6" ht="12.75">
      <c r="A92" s="52">
        <f t="shared" si="2"/>
        <v>3165</v>
      </c>
      <c r="B92">
        <v>82</v>
      </c>
      <c r="C92">
        <v>83</v>
      </c>
      <c r="D92" s="129">
        <v>55739</v>
      </c>
      <c r="E92" s="131">
        <f t="shared" si="3"/>
        <v>0.9490720245189852</v>
      </c>
      <c r="F92" s="19"/>
    </row>
    <row r="93" spans="1:6" ht="12.75">
      <c r="A93" s="52">
        <f t="shared" si="2"/>
        <v>3326</v>
      </c>
      <c r="B93">
        <v>83</v>
      </c>
      <c r="C93">
        <v>84</v>
      </c>
      <c r="D93" s="129">
        <v>52574</v>
      </c>
      <c r="E93" s="131">
        <f t="shared" si="3"/>
        <v>0.9432174958287733</v>
      </c>
      <c r="F93" s="19"/>
    </row>
    <row r="94" spans="1:7" ht="12.75">
      <c r="A94" s="52">
        <f t="shared" si="2"/>
        <v>3505</v>
      </c>
      <c r="B94">
        <v>84</v>
      </c>
      <c r="C94">
        <v>85</v>
      </c>
      <c r="D94" s="129">
        <v>49248</v>
      </c>
      <c r="E94" s="131">
        <f t="shared" si="3"/>
        <v>0.9367367900483129</v>
      </c>
      <c r="F94" s="19">
        <f>SUM(D90:D94)</f>
        <v>277827</v>
      </c>
      <c r="G94">
        <v>17</v>
      </c>
    </row>
    <row r="95" spans="1:6" ht="12.75">
      <c r="A95" s="52">
        <f t="shared" si="2"/>
        <v>3700</v>
      </c>
      <c r="B95">
        <v>85</v>
      </c>
      <c r="C95">
        <v>86</v>
      </c>
      <c r="D95" s="129">
        <v>45743</v>
      </c>
      <c r="E95" s="131">
        <f t="shared" si="3"/>
        <v>0.9288295971410007</v>
      </c>
      <c r="F95" s="19"/>
    </row>
    <row r="96" spans="1:6" ht="12.75">
      <c r="A96" s="52">
        <f t="shared" si="2"/>
        <v>3861</v>
      </c>
      <c r="B96">
        <v>86</v>
      </c>
      <c r="C96">
        <v>87</v>
      </c>
      <c r="D96" s="129">
        <v>42043</v>
      </c>
      <c r="E96" s="131">
        <f t="shared" si="3"/>
        <v>0.9191133069540695</v>
      </c>
      <c r="F96" s="19"/>
    </row>
    <row r="97" spans="1:6" ht="12.75">
      <c r="A97" s="52">
        <f t="shared" si="2"/>
        <v>3951</v>
      </c>
      <c r="B97">
        <v>87</v>
      </c>
      <c r="C97">
        <v>88</v>
      </c>
      <c r="D97" s="129">
        <v>38182</v>
      </c>
      <c r="E97" s="131">
        <f t="shared" si="3"/>
        <v>0.9081654496586827</v>
      </c>
      <c r="F97" s="19"/>
    </row>
    <row r="98" spans="1:6" ht="12.75">
      <c r="A98" s="52">
        <f t="shared" si="2"/>
        <v>3955</v>
      </c>
      <c r="B98">
        <v>88</v>
      </c>
      <c r="C98">
        <v>89</v>
      </c>
      <c r="D98" s="129">
        <v>34231</v>
      </c>
      <c r="E98" s="131">
        <f t="shared" si="3"/>
        <v>0.8965219213241842</v>
      </c>
      <c r="F98" s="19"/>
    </row>
    <row r="99" spans="1:7" ht="12.75">
      <c r="A99" s="52">
        <f t="shared" si="2"/>
        <v>3902</v>
      </c>
      <c r="B99">
        <v>89</v>
      </c>
      <c r="C99">
        <v>90</v>
      </c>
      <c r="D99" s="129">
        <v>30276</v>
      </c>
      <c r="E99" s="131">
        <f t="shared" si="3"/>
        <v>0.8844614530688557</v>
      </c>
      <c r="F99" s="19">
        <f>SUM(D95:D99)</f>
        <v>190475</v>
      </c>
      <c r="G99">
        <v>18</v>
      </c>
    </row>
    <row r="100" spans="1:6" ht="12.75">
      <c r="A100" s="52">
        <f t="shared" si="2"/>
        <v>3798</v>
      </c>
      <c r="B100">
        <v>90</v>
      </c>
      <c r="C100">
        <v>91</v>
      </c>
      <c r="D100" s="129">
        <v>26374</v>
      </c>
      <c r="E100" s="131">
        <f t="shared" si="3"/>
        <v>0.8711190381820584</v>
      </c>
      <c r="F100" s="19"/>
    </row>
    <row r="101" spans="1:6" ht="12.75">
      <c r="A101" s="52">
        <f t="shared" si="2"/>
        <v>3623</v>
      </c>
      <c r="B101">
        <v>91</v>
      </c>
      <c r="C101">
        <v>92</v>
      </c>
      <c r="D101" s="129">
        <v>22576</v>
      </c>
      <c r="E101" s="131">
        <f t="shared" si="3"/>
        <v>0.8559945400773489</v>
      </c>
      <c r="F101" s="19"/>
    </row>
    <row r="102" spans="1:6" ht="12.75">
      <c r="A102" s="52">
        <f t="shared" si="2"/>
        <v>3354</v>
      </c>
      <c r="B102">
        <v>92</v>
      </c>
      <c r="C102">
        <v>93</v>
      </c>
      <c r="D102" s="129">
        <v>18953</v>
      </c>
      <c r="E102" s="131">
        <f t="shared" si="3"/>
        <v>0.8395198440822113</v>
      </c>
      <c r="F102" s="19"/>
    </row>
    <row r="103" spans="1:6" ht="12.75">
      <c r="A103" s="52">
        <f t="shared" si="2"/>
        <v>3008</v>
      </c>
      <c r="B103">
        <v>93</v>
      </c>
      <c r="C103">
        <v>94</v>
      </c>
      <c r="D103" s="129">
        <v>15599</v>
      </c>
      <c r="E103" s="131">
        <f t="shared" si="3"/>
        <v>0.8230359309871789</v>
      </c>
      <c r="F103" s="19"/>
    </row>
    <row r="104" spans="1:7" ht="12.75">
      <c r="A104" s="52">
        <f t="shared" si="2"/>
        <v>2624</v>
      </c>
      <c r="B104">
        <v>94</v>
      </c>
      <c r="C104">
        <v>95</v>
      </c>
      <c r="D104" s="129">
        <v>12591</v>
      </c>
      <c r="E104" s="131">
        <f t="shared" si="3"/>
        <v>0.8071671260978268</v>
      </c>
      <c r="F104" s="19">
        <f>SUM(D100:D104)</f>
        <v>96093</v>
      </c>
      <c r="G104">
        <v>19</v>
      </c>
    </row>
    <row r="105" spans="1:5" ht="12.75">
      <c r="A105" s="52">
        <f t="shared" si="2"/>
        <v>2242</v>
      </c>
      <c r="B105">
        <v>95</v>
      </c>
      <c r="C105">
        <v>96</v>
      </c>
      <c r="D105" s="129">
        <v>9967</v>
      </c>
      <c r="E105" s="131">
        <f t="shared" si="3"/>
        <v>0.7915971725835914</v>
      </c>
    </row>
    <row r="106" spans="1:5" ht="12.75">
      <c r="A106" s="52">
        <f t="shared" si="2"/>
        <v>1865</v>
      </c>
      <c r="B106">
        <v>96</v>
      </c>
      <c r="C106">
        <v>97</v>
      </c>
      <c r="D106" s="129">
        <v>7725</v>
      </c>
      <c r="E106" s="131">
        <f t="shared" si="3"/>
        <v>0.7750576903782482</v>
      </c>
    </row>
    <row r="107" spans="1:5" ht="12.75">
      <c r="A107" s="52">
        <f t="shared" si="2"/>
        <v>1512</v>
      </c>
      <c r="B107">
        <v>97</v>
      </c>
      <c r="C107">
        <v>98</v>
      </c>
      <c r="D107" s="129">
        <v>5860</v>
      </c>
      <c r="E107" s="131">
        <f t="shared" si="3"/>
        <v>0.7585760517799353</v>
      </c>
    </row>
    <row r="108" spans="1:5" ht="12.75">
      <c r="A108" s="52">
        <f t="shared" si="2"/>
        <v>1190</v>
      </c>
      <c r="B108">
        <v>98</v>
      </c>
      <c r="C108">
        <v>99</v>
      </c>
      <c r="D108" s="129">
        <v>4348</v>
      </c>
      <c r="E108" s="131">
        <f t="shared" si="3"/>
        <v>0.7419795221843003</v>
      </c>
    </row>
    <row r="109" spans="1:7" ht="12.75">
      <c r="A109" s="52">
        <f t="shared" si="2"/>
        <v>917</v>
      </c>
      <c r="B109">
        <v>99</v>
      </c>
      <c r="C109">
        <v>100</v>
      </c>
      <c r="D109" s="129">
        <v>3158</v>
      </c>
      <c r="E109" s="131">
        <f t="shared" si="3"/>
        <v>0.7263109475620975</v>
      </c>
      <c r="F109" s="19">
        <f>SUM(D105:D109)</f>
        <v>31058</v>
      </c>
      <c r="G109">
        <v>20</v>
      </c>
    </row>
    <row r="110" spans="1:5" ht="12.75">
      <c r="A110" s="52">
        <f t="shared" si="2"/>
        <v>690</v>
      </c>
      <c r="B110">
        <v>100</v>
      </c>
      <c r="C110">
        <v>101</v>
      </c>
      <c r="D110" s="129">
        <v>2241</v>
      </c>
      <c r="E110" s="131">
        <f t="shared" si="3"/>
        <v>0.7096263457884737</v>
      </c>
    </row>
    <row r="111" spans="1:5" ht="12.75">
      <c r="A111" s="52">
        <f t="shared" si="2"/>
        <v>505</v>
      </c>
      <c r="B111">
        <v>101</v>
      </c>
      <c r="C111">
        <v>102</v>
      </c>
      <c r="D111" s="129">
        <v>1551</v>
      </c>
      <c r="E111" s="131">
        <f t="shared" si="3"/>
        <v>0.6921017402945113</v>
      </c>
    </row>
    <row r="112" spans="1:5" ht="12.75">
      <c r="A112" s="52">
        <f t="shared" si="2"/>
        <v>361</v>
      </c>
      <c r="B112">
        <v>102</v>
      </c>
      <c r="C112">
        <v>103</v>
      </c>
      <c r="D112" s="129">
        <v>1046</v>
      </c>
      <c r="E112" s="131">
        <f t="shared" si="3"/>
        <v>0.6744036105738234</v>
      </c>
    </row>
    <row r="113" spans="1:5" ht="12.75">
      <c r="A113" s="52">
        <f t="shared" si="2"/>
        <v>251</v>
      </c>
      <c r="B113">
        <v>103</v>
      </c>
      <c r="C113">
        <v>104</v>
      </c>
      <c r="D113" s="129">
        <v>685</v>
      </c>
      <c r="E113" s="131">
        <f t="shared" si="3"/>
        <v>0.6548757170172084</v>
      </c>
    </row>
    <row r="114" spans="1:7" ht="12.75">
      <c r="A114" s="52">
        <f t="shared" si="2"/>
        <v>168</v>
      </c>
      <c r="B114">
        <v>104</v>
      </c>
      <c r="C114">
        <v>105</v>
      </c>
      <c r="D114" s="129">
        <v>434</v>
      </c>
      <c r="E114" s="131">
        <f t="shared" si="3"/>
        <v>0.6335766423357664</v>
      </c>
      <c r="F114" s="19">
        <f>SUM(D110:D114)</f>
        <v>5957</v>
      </c>
      <c r="G114">
        <v>21</v>
      </c>
    </row>
    <row r="115" spans="1:5" ht="12.75">
      <c r="A115" s="52">
        <f t="shared" si="2"/>
        <v>109</v>
      </c>
      <c r="B115">
        <v>105</v>
      </c>
      <c r="C115">
        <v>106</v>
      </c>
      <c r="D115" s="129">
        <v>266</v>
      </c>
      <c r="E115" s="131">
        <f t="shared" si="3"/>
        <v>0.6129032258064516</v>
      </c>
    </row>
    <row r="116" spans="1:5" ht="12.75">
      <c r="A116" s="52">
        <f t="shared" si="2"/>
        <v>69</v>
      </c>
      <c r="B116">
        <v>106</v>
      </c>
      <c r="C116">
        <v>107</v>
      </c>
      <c r="D116" s="129">
        <v>157</v>
      </c>
      <c r="E116" s="131">
        <f t="shared" si="3"/>
        <v>0.5902255639097744</v>
      </c>
    </row>
    <row r="117" spans="1:5" ht="12.75">
      <c r="A117" s="52">
        <f t="shared" si="2"/>
        <v>40</v>
      </c>
      <c r="B117">
        <v>107</v>
      </c>
      <c r="C117">
        <v>108</v>
      </c>
      <c r="D117" s="129">
        <v>88</v>
      </c>
      <c r="E117" s="131">
        <f t="shared" si="3"/>
        <v>0.5605095541401274</v>
      </c>
    </row>
    <row r="118" spans="1:5" ht="12.75">
      <c r="A118" s="52">
        <f t="shared" si="2"/>
        <v>24</v>
      </c>
      <c r="B118">
        <v>108</v>
      </c>
      <c r="C118">
        <v>109</v>
      </c>
      <c r="D118" s="129">
        <v>48</v>
      </c>
      <c r="E118" s="131">
        <f t="shared" si="3"/>
        <v>0.5454545454545454</v>
      </c>
    </row>
    <row r="119" spans="1:7" ht="12.75">
      <c r="A119" s="52">
        <f t="shared" si="2"/>
        <v>24</v>
      </c>
      <c r="B119">
        <v>109</v>
      </c>
      <c r="C119">
        <v>110</v>
      </c>
      <c r="D119" s="129">
        <v>24</v>
      </c>
      <c r="E119" s="131">
        <f t="shared" si="3"/>
        <v>0.5</v>
      </c>
      <c r="F119" s="19">
        <f>SUM(D115:D119)</f>
        <v>583</v>
      </c>
      <c r="G119">
        <v>22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1.7109375" style="0" customWidth="1"/>
    <col min="4" max="5" width="17.28125" style="0" customWidth="1"/>
    <col min="8" max="8" width="24.57421875" style="0" customWidth="1"/>
    <col min="9" max="9" width="11.7109375" style="0" customWidth="1"/>
    <col min="10" max="10" width="17.140625" style="0" customWidth="1"/>
    <col min="11" max="11" width="13.7109375" style="0" customWidth="1"/>
    <col min="12" max="12" width="12.28125" style="0" customWidth="1"/>
    <col min="13" max="13" width="14.7109375" style="0" customWidth="1"/>
  </cols>
  <sheetData>
    <row r="1" ht="17.25">
      <c r="A1" s="1" t="s">
        <v>90</v>
      </c>
    </row>
    <row r="2" ht="15">
      <c r="A2" s="124" t="s">
        <v>150</v>
      </c>
    </row>
    <row r="3" ht="15">
      <c r="A3" s="124"/>
    </row>
    <row r="4" spans="1:6" ht="15">
      <c r="A4" s="124"/>
      <c r="C4" s="2"/>
      <c r="D4" s="3" t="s">
        <v>114</v>
      </c>
      <c r="E4" s="21"/>
      <c r="F4" s="21"/>
    </row>
    <row r="6" ht="17.25">
      <c r="B6" s="125" t="s">
        <v>167</v>
      </c>
    </row>
    <row r="7" spans="2:10" ht="15">
      <c r="B7" s="126"/>
      <c r="C7" s="126"/>
      <c r="D7" s="127" t="s">
        <v>152</v>
      </c>
      <c r="E7" s="127"/>
      <c r="F7" s="126"/>
      <c r="G7" s="126"/>
      <c r="H7" s="126"/>
      <c r="I7" s="126"/>
      <c r="J7" s="126"/>
    </row>
    <row r="8" spans="2:10" ht="15">
      <c r="B8" s="128" t="s">
        <v>153</v>
      </c>
      <c r="C8" s="127"/>
      <c r="D8" s="127" t="s">
        <v>154</v>
      </c>
      <c r="E8" s="127" t="s">
        <v>118</v>
      </c>
      <c r="F8" s="126"/>
      <c r="G8" s="126"/>
      <c r="H8" s="128" t="s">
        <v>155</v>
      </c>
      <c r="I8" s="126"/>
      <c r="J8" s="127" t="s">
        <v>63</v>
      </c>
    </row>
    <row r="9" spans="2:10" ht="15">
      <c r="B9" s="127" t="s">
        <v>156</v>
      </c>
      <c r="C9" s="127" t="s">
        <v>157</v>
      </c>
      <c r="D9" s="127" t="s">
        <v>158</v>
      </c>
      <c r="E9" s="127" t="s">
        <v>159</v>
      </c>
      <c r="F9" s="126"/>
      <c r="G9" s="126"/>
      <c r="H9" s="127" t="s">
        <v>156</v>
      </c>
      <c r="I9" s="127" t="s">
        <v>157</v>
      </c>
      <c r="J9" s="127" t="s">
        <v>159</v>
      </c>
    </row>
    <row r="10" spans="1:10" ht="12.75">
      <c r="A10" s="52">
        <f>D10-D11</f>
        <v>206</v>
      </c>
      <c r="B10">
        <v>0</v>
      </c>
      <c r="C10">
        <v>1</v>
      </c>
      <c r="D10" s="129">
        <v>99334</v>
      </c>
      <c r="E10" s="19"/>
      <c r="F10" s="19"/>
      <c r="H10">
        <v>0</v>
      </c>
      <c r="I10">
        <v>4</v>
      </c>
      <c r="J10" s="130">
        <f>F19/F14</f>
        <v>0.9977760242498118</v>
      </c>
    </row>
    <row r="11" spans="1:10" ht="12.75">
      <c r="A11" s="52">
        <f aca="true" t="shared" si="0" ref="A11:A74">D11-D12</f>
        <v>68</v>
      </c>
      <c r="B11">
        <v>1</v>
      </c>
      <c r="C11">
        <v>2</v>
      </c>
      <c r="D11" s="129">
        <v>99128</v>
      </c>
      <c r="E11" s="131">
        <f>D11/D10</f>
        <v>0.9979261884148428</v>
      </c>
      <c r="F11" s="19"/>
      <c r="H11">
        <v>5</v>
      </c>
      <c r="I11">
        <v>9</v>
      </c>
      <c r="J11" s="130">
        <f>F24/F19</f>
        <v>0.9987540629481378</v>
      </c>
    </row>
    <row r="12" spans="1:10" ht="12.75">
      <c r="A12" s="52">
        <f t="shared" si="0"/>
        <v>47</v>
      </c>
      <c r="B12">
        <v>2</v>
      </c>
      <c r="C12">
        <v>3</v>
      </c>
      <c r="D12" s="129">
        <v>99060</v>
      </c>
      <c r="E12" s="131">
        <f aca="true" t="shared" si="1" ref="E12:E75">D12/D11</f>
        <v>0.9993140182390444</v>
      </c>
      <c r="F12" s="19"/>
      <c r="H12">
        <v>10</v>
      </c>
      <c r="I12">
        <v>14</v>
      </c>
      <c r="J12" s="130">
        <f>F29/F24</f>
        <v>0.9965086443454823</v>
      </c>
    </row>
    <row r="13" spans="1:10" ht="12.75">
      <c r="A13" s="52">
        <f t="shared" si="0"/>
        <v>39</v>
      </c>
      <c r="B13">
        <v>3</v>
      </c>
      <c r="C13">
        <v>4</v>
      </c>
      <c r="D13" s="129">
        <v>99013</v>
      </c>
      <c r="E13" s="131">
        <f t="shared" si="1"/>
        <v>0.9995255400767212</v>
      </c>
      <c r="F13" s="19"/>
      <c r="H13">
        <v>15</v>
      </c>
      <c r="I13">
        <v>19</v>
      </c>
      <c r="J13" s="130">
        <f>F34/F29</f>
        <v>0.993380982671059</v>
      </c>
    </row>
    <row r="14" spans="1:10" ht="12.75">
      <c r="A14" s="52">
        <f t="shared" si="0"/>
        <v>35</v>
      </c>
      <c r="B14">
        <v>4</v>
      </c>
      <c r="C14">
        <v>5</v>
      </c>
      <c r="D14" s="129">
        <v>98974</v>
      </c>
      <c r="E14" s="131">
        <f t="shared" si="1"/>
        <v>0.9996061123286841</v>
      </c>
      <c r="F14" s="19">
        <f>SUM(D10:D14)</f>
        <v>495509</v>
      </c>
      <c r="G14">
        <v>1</v>
      </c>
      <c r="H14">
        <v>20</v>
      </c>
      <c r="I14">
        <v>24</v>
      </c>
      <c r="J14" s="130">
        <f>F39/F34</f>
        <v>0.9917554878173523</v>
      </c>
    </row>
    <row r="15" spans="1:10" ht="12.75">
      <c r="A15" s="52">
        <f t="shared" si="0"/>
        <v>30</v>
      </c>
      <c r="B15">
        <v>5</v>
      </c>
      <c r="C15">
        <v>6</v>
      </c>
      <c r="D15" s="129">
        <v>98939</v>
      </c>
      <c r="E15" s="131">
        <f t="shared" si="1"/>
        <v>0.9996463717744054</v>
      </c>
      <c r="F15" s="19"/>
      <c r="H15">
        <v>25</v>
      </c>
      <c r="I15">
        <v>29</v>
      </c>
      <c r="J15" s="130">
        <f>F44/F39</f>
        <v>0.989807747844383</v>
      </c>
    </row>
    <row r="16" spans="1:10" ht="12.75">
      <c r="A16" s="52">
        <f t="shared" si="0"/>
        <v>31</v>
      </c>
      <c r="B16">
        <v>6</v>
      </c>
      <c r="C16">
        <v>7</v>
      </c>
      <c r="D16" s="129">
        <v>98909</v>
      </c>
      <c r="E16" s="131">
        <f t="shared" si="1"/>
        <v>0.9996967828662104</v>
      </c>
      <c r="F16" s="19"/>
      <c r="H16">
        <v>30</v>
      </c>
      <c r="I16">
        <v>34</v>
      </c>
      <c r="J16" s="130">
        <f>F49/F44</f>
        <v>0.9869914700555812</v>
      </c>
    </row>
    <row r="17" spans="1:10" ht="12.75">
      <c r="A17" s="52">
        <f t="shared" si="0"/>
        <v>26</v>
      </c>
      <c r="B17">
        <v>7</v>
      </c>
      <c r="C17">
        <v>8</v>
      </c>
      <c r="D17" s="129">
        <v>98878</v>
      </c>
      <c r="E17" s="131">
        <f t="shared" si="1"/>
        <v>0.9996865805942836</v>
      </c>
      <c r="F17" s="19"/>
      <c r="H17">
        <v>35</v>
      </c>
      <c r="I17">
        <v>39</v>
      </c>
      <c r="J17" s="130">
        <f>F54/F49</f>
        <v>0.9836907750682542</v>
      </c>
    </row>
    <row r="18" spans="1:10" ht="12.75">
      <c r="A18" s="52">
        <f t="shared" si="0"/>
        <v>23</v>
      </c>
      <c r="B18">
        <v>8</v>
      </c>
      <c r="C18">
        <v>9</v>
      </c>
      <c r="D18" s="129">
        <v>98852</v>
      </c>
      <c r="E18" s="131">
        <f t="shared" si="1"/>
        <v>0.9997370496976071</v>
      </c>
      <c r="F18" s="19"/>
      <c r="H18">
        <v>40</v>
      </c>
      <c r="I18">
        <v>44</v>
      </c>
      <c r="J18" s="130">
        <f>F59/F54</f>
        <v>0.9787366943351514</v>
      </c>
    </row>
    <row r="19" spans="1:10" ht="12.75">
      <c r="A19" s="52">
        <f t="shared" si="0"/>
        <v>21</v>
      </c>
      <c r="B19">
        <v>9</v>
      </c>
      <c r="C19">
        <v>10</v>
      </c>
      <c r="D19" s="129">
        <v>98829</v>
      </c>
      <c r="E19" s="131">
        <f t="shared" si="1"/>
        <v>0.9997673289361875</v>
      </c>
      <c r="F19" s="19">
        <f>SUM(D15:D19)</f>
        <v>494407</v>
      </c>
      <c r="G19">
        <v>2</v>
      </c>
      <c r="H19">
        <v>45</v>
      </c>
      <c r="I19">
        <v>49</v>
      </c>
      <c r="J19" s="130">
        <f>F64/F59</f>
        <v>0.9695877113913945</v>
      </c>
    </row>
    <row r="20" spans="1:10" ht="12.75">
      <c r="A20" s="52">
        <f t="shared" si="0"/>
        <v>18</v>
      </c>
      <c r="B20">
        <v>10</v>
      </c>
      <c r="C20">
        <v>11</v>
      </c>
      <c r="D20" s="129">
        <v>98808</v>
      </c>
      <c r="E20" s="131">
        <f t="shared" si="1"/>
        <v>0.9997875117627417</v>
      </c>
      <c r="F20" s="19"/>
      <c r="H20">
        <v>50</v>
      </c>
      <c r="I20">
        <v>54</v>
      </c>
      <c r="J20" s="130">
        <f>F69/F64</f>
        <v>0.9535444469577019</v>
      </c>
    </row>
    <row r="21" spans="1:10" ht="12.75">
      <c r="A21" s="52">
        <f t="shared" si="0"/>
        <v>22</v>
      </c>
      <c r="B21">
        <v>11</v>
      </c>
      <c r="C21">
        <v>12</v>
      </c>
      <c r="D21" s="129">
        <v>98790</v>
      </c>
      <c r="E21" s="131">
        <f t="shared" si="1"/>
        <v>0.9998178285159096</v>
      </c>
      <c r="F21" s="19"/>
      <c r="H21">
        <v>55</v>
      </c>
      <c r="I21">
        <v>59</v>
      </c>
      <c r="J21" s="130">
        <f>F74/F69</f>
        <v>0.9309638914323397</v>
      </c>
    </row>
    <row r="22" spans="1:10" ht="12.75">
      <c r="A22" s="52">
        <f t="shared" si="0"/>
        <v>31</v>
      </c>
      <c r="B22">
        <v>12</v>
      </c>
      <c r="C22">
        <v>13</v>
      </c>
      <c r="D22" s="129">
        <v>98768</v>
      </c>
      <c r="E22" s="131">
        <f t="shared" si="1"/>
        <v>0.999777305395283</v>
      </c>
      <c r="F22" s="19"/>
      <c r="H22">
        <v>60</v>
      </c>
      <c r="I22">
        <v>64</v>
      </c>
      <c r="J22" s="130">
        <f>F79/F74</f>
        <v>0.9049480327881384</v>
      </c>
    </row>
    <row r="23" spans="1:10" ht="12.75">
      <c r="A23" s="52">
        <f t="shared" si="0"/>
        <v>49</v>
      </c>
      <c r="B23">
        <v>13</v>
      </c>
      <c r="C23">
        <v>14</v>
      </c>
      <c r="D23" s="129">
        <v>98737</v>
      </c>
      <c r="E23" s="131">
        <f t="shared" si="1"/>
        <v>0.9996861331605378</v>
      </c>
      <c r="F23" s="19"/>
      <c r="H23">
        <v>65</v>
      </c>
      <c r="I23">
        <v>69</v>
      </c>
      <c r="J23" s="130">
        <f>F84/F79</f>
        <v>0.8663034449747293</v>
      </c>
    </row>
    <row r="24" spans="1:10" ht="12.75">
      <c r="A24" s="52">
        <f t="shared" si="0"/>
        <v>69</v>
      </c>
      <c r="B24">
        <v>14</v>
      </c>
      <c r="C24">
        <v>15</v>
      </c>
      <c r="D24" s="129">
        <v>98688</v>
      </c>
      <c r="E24" s="131">
        <f t="shared" si="1"/>
        <v>0.9995037321368889</v>
      </c>
      <c r="F24" s="19">
        <f>SUM(D20:D24)</f>
        <v>493791</v>
      </c>
      <c r="G24">
        <v>3</v>
      </c>
      <c r="H24">
        <v>70</v>
      </c>
      <c r="I24">
        <v>74</v>
      </c>
      <c r="J24" s="130">
        <f>F89/F84</f>
        <v>0.8039275592189085</v>
      </c>
    </row>
    <row r="25" spans="1:10" ht="12.75">
      <c r="A25" s="52">
        <f t="shared" si="0"/>
        <v>88</v>
      </c>
      <c r="B25">
        <v>15</v>
      </c>
      <c r="C25">
        <v>16</v>
      </c>
      <c r="D25" s="129">
        <v>98619</v>
      </c>
      <c r="E25" s="131">
        <f t="shared" si="1"/>
        <v>0.9993008268482491</v>
      </c>
      <c r="F25" s="19"/>
      <c r="H25">
        <v>75</v>
      </c>
      <c r="I25">
        <v>79</v>
      </c>
      <c r="J25" s="130">
        <f>F94/F89</f>
        <v>0.7095121813168598</v>
      </c>
    </row>
    <row r="26" spans="1:10" ht="12.75">
      <c r="A26" s="52">
        <f t="shared" si="0"/>
        <v>105</v>
      </c>
      <c r="B26">
        <v>16</v>
      </c>
      <c r="C26">
        <v>17</v>
      </c>
      <c r="D26" s="129">
        <v>98531</v>
      </c>
      <c r="E26" s="131">
        <f t="shared" si="1"/>
        <v>0.9991076770196412</v>
      </c>
      <c r="F26" s="19"/>
      <c r="H26">
        <v>80</v>
      </c>
      <c r="I26">
        <v>84</v>
      </c>
      <c r="J26" s="130">
        <f>F99/F94</f>
        <v>0.5746260577224422</v>
      </c>
    </row>
    <row r="27" spans="1:15" ht="15">
      <c r="A27" s="52">
        <f t="shared" si="0"/>
        <v>117</v>
      </c>
      <c r="B27">
        <v>17</v>
      </c>
      <c r="C27">
        <v>18</v>
      </c>
      <c r="D27" s="129">
        <v>98426</v>
      </c>
      <c r="E27" s="131">
        <f t="shared" si="1"/>
        <v>0.9989343455359228</v>
      </c>
      <c r="F27" s="19"/>
      <c r="H27">
        <v>85</v>
      </c>
      <c r="I27" s="132" t="s">
        <v>160</v>
      </c>
      <c r="J27" s="64">
        <f>N29</f>
        <v>0.33920450822357645</v>
      </c>
      <c r="K27" s="133" t="s">
        <v>161</v>
      </c>
      <c r="N27" s="52">
        <f>SUM(D95:D119)</f>
        <v>152610</v>
      </c>
      <c r="O27" t="s">
        <v>162</v>
      </c>
    </row>
    <row r="28" spans="1:15" ht="15">
      <c r="A28" s="52">
        <f t="shared" si="0"/>
        <v>127</v>
      </c>
      <c r="B28">
        <v>18</v>
      </c>
      <c r="C28">
        <v>19</v>
      </c>
      <c r="D28" s="129">
        <v>98309</v>
      </c>
      <c r="E28" s="131">
        <f t="shared" si="1"/>
        <v>0.9988112896998761</v>
      </c>
      <c r="F28" s="19"/>
      <c r="J28" s="130"/>
      <c r="K28" s="133" t="s">
        <v>163</v>
      </c>
      <c r="N28" s="52">
        <f>SUM(D100:D119)</f>
        <v>51766</v>
      </c>
      <c r="O28" t="s">
        <v>164</v>
      </c>
    </row>
    <row r="29" spans="1:15" ht="15">
      <c r="A29" s="52">
        <f t="shared" si="0"/>
        <v>131</v>
      </c>
      <c r="B29">
        <v>19</v>
      </c>
      <c r="C29">
        <v>20</v>
      </c>
      <c r="D29" s="129">
        <v>98182</v>
      </c>
      <c r="E29" s="131">
        <f t="shared" si="1"/>
        <v>0.9987081548993479</v>
      </c>
      <c r="F29" s="19">
        <f>SUM(D25:D29)</f>
        <v>492067</v>
      </c>
      <c r="G29">
        <v>4</v>
      </c>
      <c r="J29" s="130"/>
      <c r="K29" s="133" t="s">
        <v>165</v>
      </c>
      <c r="N29" s="134">
        <f>N28/N27</f>
        <v>0.33920450822357645</v>
      </c>
      <c r="O29" t="s">
        <v>166</v>
      </c>
    </row>
    <row r="30" spans="1:10" ht="12.75">
      <c r="A30" s="52">
        <f t="shared" si="0"/>
        <v>139</v>
      </c>
      <c r="B30">
        <v>20</v>
      </c>
      <c r="C30">
        <v>21</v>
      </c>
      <c r="D30" s="129">
        <v>98051</v>
      </c>
      <c r="E30" s="131">
        <f t="shared" si="1"/>
        <v>0.9986657432115866</v>
      </c>
      <c r="F30" s="19"/>
      <c r="J30" s="130"/>
    </row>
    <row r="31" spans="1:10" ht="12.75">
      <c r="A31" s="52">
        <f t="shared" si="0"/>
        <v>144</v>
      </c>
      <c r="B31">
        <v>21</v>
      </c>
      <c r="C31">
        <v>22</v>
      </c>
      <c r="D31" s="129">
        <v>97912</v>
      </c>
      <c r="E31" s="131">
        <f t="shared" si="1"/>
        <v>0.998582370399078</v>
      </c>
      <c r="F31" s="19"/>
      <c r="J31" s="130"/>
    </row>
    <row r="32" spans="1:6" ht="12.75">
      <c r="A32" s="52">
        <f t="shared" si="0"/>
        <v>150</v>
      </c>
      <c r="B32">
        <v>22</v>
      </c>
      <c r="C32">
        <v>23</v>
      </c>
      <c r="D32" s="129">
        <v>97768</v>
      </c>
      <c r="E32" s="131">
        <f t="shared" si="1"/>
        <v>0.9985292916087916</v>
      </c>
      <c r="F32" s="19"/>
    </row>
    <row r="33" spans="1:6" ht="12.75">
      <c r="A33" s="52">
        <f t="shared" si="0"/>
        <v>157</v>
      </c>
      <c r="B33">
        <v>23</v>
      </c>
      <c r="C33">
        <v>24</v>
      </c>
      <c r="D33" s="129">
        <v>97618</v>
      </c>
      <c r="E33" s="131">
        <f t="shared" si="1"/>
        <v>0.9984657556664758</v>
      </c>
      <c r="F33" s="19"/>
    </row>
    <row r="34" spans="1:7" ht="12.75">
      <c r="A34" s="52">
        <f t="shared" si="0"/>
        <v>161</v>
      </c>
      <c r="B34">
        <v>24</v>
      </c>
      <c r="C34">
        <v>25</v>
      </c>
      <c r="D34" s="129">
        <v>97461</v>
      </c>
      <c r="E34" s="131">
        <f t="shared" si="1"/>
        <v>0.9983916900571616</v>
      </c>
      <c r="F34" s="19">
        <f>SUM(D30:D34)</f>
        <v>488810</v>
      </c>
      <c r="G34">
        <v>5</v>
      </c>
    </row>
    <row r="35" spans="1:6" ht="12.75">
      <c r="A35" s="52">
        <f t="shared" si="0"/>
        <v>166</v>
      </c>
      <c r="B35">
        <v>25</v>
      </c>
      <c r="C35">
        <v>26</v>
      </c>
      <c r="D35" s="129">
        <v>97300</v>
      </c>
      <c r="E35" s="131">
        <f t="shared" si="1"/>
        <v>0.9983480571715866</v>
      </c>
      <c r="F35" s="19"/>
    </row>
    <row r="36" spans="1:6" ht="12.75">
      <c r="A36" s="52">
        <f t="shared" si="0"/>
        <v>171</v>
      </c>
      <c r="B36">
        <v>26</v>
      </c>
      <c r="C36">
        <v>27</v>
      </c>
      <c r="D36" s="129">
        <v>97134</v>
      </c>
      <c r="E36" s="131">
        <f t="shared" si="1"/>
        <v>0.9982939362795478</v>
      </c>
      <c r="F36" s="19"/>
    </row>
    <row r="37" spans="1:6" ht="12.75">
      <c r="A37" s="52">
        <f t="shared" si="0"/>
        <v>179</v>
      </c>
      <c r="B37">
        <v>27</v>
      </c>
      <c r="C37">
        <v>28</v>
      </c>
      <c r="D37" s="129">
        <v>96963</v>
      </c>
      <c r="E37" s="131">
        <f t="shared" si="1"/>
        <v>0.9982395453703132</v>
      </c>
      <c r="F37" s="19"/>
    </row>
    <row r="38" spans="1:6" ht="12.75">
      <c r="A38" s="52">
        <f t="shared" si="0"/>
        <v>185</v>
      </c>
      <c r="B38">
        <v>28</v>
      </c>
      <c r="C38">
        <v>29</v>
      </c>
      <c r="D38" s="129">
        <v>96784</v>
      </c>
      <c r="E38" s="131">
        <f t="shared" si="1"/>
        <v>0.9981539350061364</v>
      </c>
      <c r="F38" s="19"/>
    </row>
    <row r="39" spans="1:7" ht="12.75">
      <c r="A39" s="52">
        <f t="shared" si="0"/>
        <v>198</v>
      </c>
      <c r="B39">
        <v>29</v>
      </c>
      <c r="C39">
        <v>30</v>
      </c>
      <c r="D39" s="129">
        <v>96599</v>
      </c>
      <c r="E39" s="131">
        <f t="shared" si="1"/>
        <v>0.998088527029261</v>
      </c>
      <c r="F39" s="19">
        <f>SUM(D35:D39)</f>
        <v>484780</v>
      </c>
      <c r="G39">
        <v>6</v>
      </c>
    </row>
    <row r="40" spans="1:6" ht="12.75">
      <c r="A40" s="52">
        <f t="shared" si="0"/>
        <v>206</v>
      </c>
      <c r="B40">
        <v>30</v>
      </c>
      <c r="C40">
        <v>31</v>
      </c>
      <c r="D40" s="129">
        <v>96401</v>
      </c>
      <c r="E40" s="131">
        <f t="shared" si="1"/>
        <v>0.9979502893404694</v>
      </c>
      <c r="F40" s="19"/>
    </row>
    <row r="41" spans="1:6" ht="12.75">
      <c r="A41" s="52">
        <f t="shared" si="0"/>
        <v>217</v>
      </c>
      <c r="B41">
        <v>31</v>
      </c>
      <c r="C41">
        <v>32</v>
      </c>
      <c r="D41" s="129">
        <v>96195</v>
      </c>
      <c r="E41" s="131">
        <f t="shared" si="1"/>
        <v>0.9978630927065072</v>
      </c>
      <c r="F41" s="19"/>
    </row>
    <row r="42" spans="1:6" ht="12.75">
      <c r="A42" s="52">
        <f t="shared" si="0"/>
        <v>227</v>
      </c>
      <c r="B42">
        <v>32</v>
      </c>
      <c r="C42">
        <v>33</v>
      </c>
      <c r="D42" s="129">
        <v>95978</v>
      </c>
      <c r="E42" s="131">
        <f t="shared" si="1"/>
        <v>0.9977441654971672</v>
      </c>
      <c r="F42" s="19"/>
    </row>
    <row r="43" spans="1:6" ht="12.75">
      <c r="A43" s="52">
        <f t="shared" si="0"/>
        <v>237</v>
      </c>
      <c r="B43">
        <v>33</v>
      </c>
      <c r="C43">
        <v>34</v>
      </c>
      <c r="D43" s="129">
        <v>95751</v>
      </c>
      <c r="E43" s="131">
        <f t="shared" si="1"/>
        <v>0.997634874658776</v>
      </c>
      <c r="F43" s="19"/>
    </row>
    <row r="44" spans="1:7" ht="12.75">
      <c r="A44" s="52">
        <f t="shared" si="0"/>
        <v>249</v>
      </c>
      <c r="B44">
        <v>34</v>
      </c>
      <c r="C44">
        <v>35</v>
      </c>
      <c r="D44" s="129">
        <v>95514</v>
      </c>
      <c r="E44" s="131">
        <f t="shared" si="1"/>
        <v>0.9975248300278848</v>
      </c>
      <c r="F44" s="19">
        <f>SUM(D40:D44)</f>
        <v>479839</v>
      </c>
      <c r="G44">
        <v>7</v>
      </c>
    </row>
    <row r="45" spans="1:6" ht="12.75">
      <c r="A45" s="52">
        <f t="shared" si="0"/>
        <v>260</v>
      </c>
      <c r="B45">
        <v>35</v>
      </c>
      <c r="C45">
        <v>36</v>
      </c>
      <c r="D45" s="129">
        <v>95265</v>
      </c>
      <c r="E45" s="131">
        <f t="shared" si="1"/>
        <v>0.9973930523274075</v>
      </c>
      <c r="F45" s="19"/>
    </row>
    <row r="46" spans="1:6" ht="12.75">
      <c r="A46" s="52">
        <f t="shared" si="0"/>
        <v>274</v>
      </c>
      <c r="B46">
        <v>36</v>
      </c>
      <c r="C46">
        <v>37</v>
      </c>
      <c r="D46" s="129">
        <v>95005</v>
      </c>
      <c r="E46" s="131">
        <f t="shared" si="1"/>
        <v>0.9972707710071904</v>
      </c>
      <c r="F46" s="19"/>
    </row>
    <row r="47" spans="1:6" ht="12.75">
      <c r="A47" s="52">
        <f t="shared" si="0"/>
        <v>285</v>
      </c>
      <c r="B47">
        <v>37</v>
      </c>
      <c r="C47">
        <v>38</v>
      </c>
      <c r="D47" s="129">
        <v>94731</v>
      </c>
      <c r="E47" s="131">
        <f t="shared" si="1"/>
        <v>0.9971159412662491</v>
      </c>
      <c r="F47" s="19"/>
    </row>
    <row r="48" spans="1:6" ht="12.75">
      <c r="A48" s="52">
        <f t="shared" si="0"/>
        <v>296</v>
      </c>
      <c r="B48">
        <v>38</v>
      </c>
      <c r="C48">
        <v>39</v>
      </c>
      <c r="D48" s="129">
        <v>94446</v>
      </c>
      <c r="E48" s="131">
        <f t="shared" si="1"/>
        <v>0.9969914811413371</v>
      </c>
      <c r="F48" s="19"/>
    </row>
    <row r="49" spans="1:7" ht="12.75">
      <c r="A49" s="52">
        <f t="shared" si="0"/>
        <v>307</v>
      </c>
      <c r="B49">
        <v>39</v>
      </c>
      <c r="C49">
        <v>40</v>
      </c>
      <c r="D49" s="129">
        <v>94150</v>
      </c>
      <c r="E49" s="131">
        <f t="shared" si="1"/>
        <v>0.9968659339728522</v>
      </c>
      <c r="F49" s="19">
        <f>SUM(D45:D49)</f>
        <v>473597</v>
      </c>
      <c r="G49">
        <v>8</v>
      </c>
    </row>
    <row r="50" spans="1:6" ht="12.75">
      <c r="A50" s="52">
        <f t="shared" si="0"/>
        <v>320</v>
      </c>
      <c r="B50">
        <v>40</v>
      </c>
      <c r="C50">
        <v>41</v>
      </c>
      <c r="D50" s="129">
        <v>93843</v>
      </c>
      <c r="E50" s="131">
        <f t="shared" si="1"/>
        <v>0.9967392458842272</v>
      </c>
      <c r="F50" s="19"/>
    </row>
    <row r="51" spans="1:6" ht="12.75">
      <c r="A51" s="52">
        <f t="shared" si="0"/>
        <v>333</v>
      </c>
      <c r="B51">
        <v>41</v>
      </c>
      <c r="C51">
        <v>42</v>
      </c>
      <c r="D51" s="129">
        <v>93523</v>
      </c>
      <c r="E51" s="131">
        <f t="shared" si="1"/>
        <v>0.9965900493377237</v>
      </c>
      <c r="F51" s="19"/>
    </row>
    <row r="52" spans="1:6" ht="12.75">
      <c r="A52" s="52">
        <f t="shared" si="0"/>
        <v>348</v>
      </c>
      <c r="B52">
        <v>42</v>
      </c>
      <c r="C52">
        <v>43</v>
      </c>
      <c r="D52" s="129">
        <v>93190</v>
      </c>
      <c r="E52" s="131">
        <f t="shared" si="1"/>
        <v>0.9964393785485923</v>
      </c>
      <c r="F52" s="19"/>
    </row>
    <row r="53" spans="1:6" ht="12.75">
      <c r="A53" s="52">
        <f t="shared" si="0"/>
        <v>367</v>
      </c>
      <c r="B53">
        <v>43</v>
      </c>
      <c r="C53">
        <v>44</v>
      </c>
      <c r="D53" s="129">
        <v>92842</v>
      </c>
      <c r="E53" s="131">
        <f t="shared" si="1"/>
        <v>0.9962656937439639</v>
      </c>
      <c r="F53" s="19"/>
    </row>
    <row r="54" spans="1:7" ht="12.75">
      <c r="A54" s="52">
        <f t="shared" si="0"/>
        <v>390</v>
      </c>
      <c r="B54">
        <v>44</v>
      </c>
      <c r="C54">
        <v>45</v>
      </c>
      <c r="D54" s="129">
        <v>92475</v>
      </c>
      <c r="E54" s="131">
        <f t="shared" si="1"/>
        <v>0.9960470476723896</v>
      </c>
      <c r="F54" s="19">
        <f>SUM(D50:D54)</f>
        <v>465873</v>
      </c>
      <c r="G54">
        <v>9</v>
      </c>
    </row>
    <row r="55" spans="1:6" ht="12.75">
      <c r="A55" s="52">
        <f t="shared" si="0"/>
        <v>415</v>
      </c>
      <c r="B55">
        <v>45</v>
      </c>
      <c r="C55">
        <v>46</v>
      </c>
      <c r="D55" s="129">
        <v>92085</v>
      </c>
      <c r="E55" s="131">
        <f t="shared" si="1"/>
        <v>0.9957826439578265</v>
      </c>
      <c r="F55" s="19"/>
    </row>
    <row r="56" spans="1:6" ht="12.75">
      <c r="A56" s="52">
        <f t="shared" si="0"/>
        <v>446</v>
      </c>
      <c r="B56">
        <v>46</v>
      </c>
      <c r="C56">
        <v>47</v>
      </c>
      <c r="D56" s="129">
        <v>91670</v>
      </c>
      <c r="E56" s="131">
        <f t="shared" si="1"/>
        <v>0.9954932942390183</v>
      </c>
      <c r="F56" s="19"/>
    </row>
    <row r="57" spans="1:6" ht="12.75">
      <c r="A57" s="52">
        <f t="shared" si="0"/>
        <v>476</v>
      </c>
      <c r="B57">
        <v>47</v>
      </c>
      <c r="C57">
        <v>48</v>
      </c>
      <c r="D57" s="129">
        <v>91224</v>
      </c>
      <c r="E57" s="131">
        <f t="shared" si="1"/>
        <v>0.9951347223737319</v>
      </c>
      <c r="F57" s="19"/>
    </row>
    <row r="58" spans="1:6" ht="12.75">
      <c r="A58" s="52">
        <f t="shared" si="0"/>
        <v>508</v>
      </c>
      <c r="B58">
        <v>48</v>
      </c>
      <c r="C58">
        <v>49</v>
      </c>
      <c r="D58" s="129">
        <v>90748</v>
      </c>
      <c r="E58" s="131">
        <f t="shared" si="1"/>
        <v>0.9947820748925721</v>
      </c>
      <c r="F58" s="19"/>
    </row>
    <row r="59" spans="1:7" ht="12.75">
      <c r="A59" s="52">
        <f t="shared" si="0"/>
        <v>544</v>
      </c>
      <c r="B59">
        <v>49</v>
      </c>
      <c r="C59">
        <v>50</v>
      </c>
      <c r="D59" s="129">
        <v>90240</v>
      </c>
      <c r="E59" s="131">
        <f t="shared" si="1"/>
        <v>0.9944020804866223</v>
      </c>
      <c r="F59" s="19">
        <f>SUM(D55:D59)</f>
        <v>455967</v>
      </c>
      <c r="G59">
        <v>10</v>
      </c>
    </row>
    <row r="60" spans="1:6" ht="12.75">
      <c r="A60" s="52">
        <f t="shared" si="0"/>
        <v>585</v>
      </c>
      <c r="B60">
        <v>50</v>
      </c>
      <c r="C60">
        <v>51</v>
      </c>
      <c r="D60" s="129">
        <v>89696</v>
      </c>
      <c r="E60" s="131">
        <f t="shared" si="1"/>
        <v>0.9939716312056738</v>
      </c>
      <c r="F60" s="19"/>
    </row>
    <row r="61" spans="1:6" ht="12.75">
      <c r="A61" s="52">
        <f t="shared" si="0"/>
        <v>636</v>
      </c>
      <c r="B61">
        <v>51</v>
      </c>
      <c r="C61">
        <v>52</v>
      </c>
      <c r="D61" s="129">
        <v>89111</v>
      </c>
      <c r="E61" s="131">
        <f t="shared" si="1"/>
        <v>0.9934779700321085</v>
      </c>
      <c r="F61" s="19"/>
    </row>
    <row r="62" spans="1:6" ht="12.75">
      <c r="A62" s="52">
        <f t="shared" si="0"/>
        <v>691</v>
      </c>
      <c r="B62">
        <v>52</v>
      </c>
      <c r="C62">
        <v>53</v>
      </c>
      <c r="D62" s="129">
        <v>88475</v>
      </c>
      <c r="E62" s="131">
        <f t="shared" si="1"/>
        <v>0.9928628339935586</v>
      </c>
      <c r="F62" s="19"/>
    </row>
    <row r="63" spans="1:6" ht="12.75">
      <c r="A63" s="52">
        <f t="shared" si="0"/>
        <v>750</v>
      </c>
      <c r="B63">
        <v>53</v>
      </c>
      <c r="C63">
        <v>54</v>
      </c>
      <c r="D63" s="129">
        <v>87784</v>
      </c>
      <c r="E63" s="131">
        <f t="shared" si="1"/>
        <v>0.9921898841480644</v>
      </c>
      <c r="F63" s="19"/>
    </row>
    <row r="64" spans="1:7" ht="12.75">
      <c r="A64" s="52">
        <f t="shared" si="0"/>
        <v>815</v>
      </c>
      <c r="B64">
        <v>54</v>
      </c>
      <c r="C64">
        <v>55</v>
      </c>
      <c r="D64" s="129">
        <v>87034</v>
      </c>
      <c r="E64" s="131">
        <f t="shared" si="1"/>
        <v>0.9914563018317689</v>
      </c>
      <c r="F64" s="19">
        <f>SUM(D60:D64)</f>
        <v>442100</v>
      </c>
      <c r="G64">
        <v>11</v>
      </c>
    </row>
    <row r="65" spans="1:6" ht="12.75">
      <c r="A65" s="52">
        <f t="shared" si="0"/>
        <v>882</v>
      </c>
      <c r="B65">
        <v>55</v>
      </c>
      <c r="C65">
        <v>56</v>
      </c>
      <c r="D65" s="129">
        <v>86219</v>
      </c>
      <c r="E65" s="131">
        <f t="shared" si="1"/>
        <v>0.990635843463474</v>
      </c>
      <c r="F65" s="19"/>
    </row>
    <row r="66" spans="1:6" ht="12.75">
      <c r="A66" s="52">
        <f t="shared" si="0"/>
        <v>952</v>
      </c>
      <c r="B66">
        <v>56</v>
      </c>
      <c r="C66">
        <v>57</v>
      </c>
      <c r="D66" s="129">
        <v>85337</v>
      </c>
      <c r="E66" s="131">
        <f t="shared" si="1"/>
        <v>0.9897702362588292</v>
      </c>
      <c r="F66" s="19"/>
    </row>
    <row r="67" spans="1:6" ht="12.75">
      <c r="A67" s="52">
        <f t="shared" si="0"/>
        <v>1025</v>
      </c>
      <c r="B67">
        <v>57</v>
      </c>
      <c r="C67">
        <v>58</v>
      </c>
      <c r="D67" s="129">
        <v>84385</v>
      </c>
      <c r="E67" s="131">
        <f t="shared" si="1"/>
        <v>0.9888442293495201</v>
      </c>
      <c r="F67" s="19"/>
    </row>
    <row r="68" spans="1:6" ht="12.75">
      <c r="A68" s="52">
        <f t="shared" si="0"/>
        <v>1099</v>
      </c>
      <c r="B68">
        <v>58</v>
      </c>
      <c r="C68">
        <v>59</v>
      </c>
      <c r="D68" s="129">
        <v>83360</v>
      </c>
      <c r="E68" s="131">
        <f t="shared" si="1"/>
        <v>0.9878532914617527</v>
      </c>
      <c r="F68" s="19"/>
    </row>
    <row r="69" spans="1:7" ht="12.75">
      <c r="A69" s="52">
        <f t="shared" si="0"/>
        <v>1169</v>
      </c>
      <c r="B69">
        <v>59</v>
      </c>
      <c r="C69">
        <v>60</v>
      </c>
      <c r="D69" s="129">
        <v>82261</v>
      </c>
      <c r="E69" s="131">
        <f t="shared" si="1"/>
        <v>0.9868162188099808</v>
      </c>
      <c r="F69" s="19">
        <f>SUM(D65:D69)</f>
        <v>421562</v>
      </c>
      <c r="G69">
        <v>12</v>
      </c>
    </row>
    <row r="70" spans="1:6" ht="12.75">
      <c r="A70" s="52">
        <f t="shared" si="0"/>
        <v>1235</v>
      </c>
      <c r="B70">
        <v>60</v>
      </c>
      <c r="C70">
        <v>61</v>
      </c>
      <c r="D70" s="129">
        <v>81092</v>
      </c>
      <c r="E70" s="131">
        <f t="shared" si="1"/>
        <v>0.9857891345838247</v>
      </c>
      <c r="F70" s="19"/>
    </row>
    <row r="71" spans="1:6" ht="12.75">
      <c r="A71" s="52">
        <f t="shared" si="0"/>
        <v>1300</v>
      </c>
      <c r="B71">
        <v>61</v>
      </c>
      <c r="C71">
        <v>62</v>
      </c>
      <c r="D71" s="129">
        <v>79857</v>
      </c>
      <c r="E71" s="131">
        <f t="shared" si="1"/>
        <v>0.9847703842549204</v>
      </c>
      <c r="F71" s="19"/>
    </row>
    <row r="72" spans="1:6" ht="12.75">
      <c r="A72" s="52">
        <f t="shared" si="0"/>
        <v>1365</v>
      </c>
      <c r="B72">
        <v>62</v>
      </c>
      <c r="C72">
        <v>63</v>
      </c>
      <c r="D72" s="129">
        <v>78557</v>
      </c>
      <c r="E72" s="131">
        <f t="shared" si="1"/>
        <v>0.9837209011107354</v>
      </c>
      <c r="F72" s="19"/>
    </row>
    <row r="73" spans="1:6" ht="12.75">
      <c r="A73" s="52">
        <f t="shared" si="0"/>
        <v>1431</v>
      </c>
      <c r="B73">
        <v>63</v>
      </c>
      <c r="C73">
        <v>64</v>
      </c>
      <c r="D73" s="129">
        <v>77192</v>
      </c>
      <c r="E73" s="131">
        <f t="shared" si="1"/>
        <v>0.9826240818768538</v>
      </c>
      <c r="F73" s="19"/>
    </row>
    <row r="74" spans="1:7" ht="12.75">
      <c r="A74" s="52">
        <f t="shared" si="0"/>
        <v>1492</v>
      </c>
      <c r="B74">
        <v>64</v>
      </c>
      <c r="C74">
        <v>65</v>
      </c>
      <c r="D74" s="129">
        <v>75761</v>
      </c>
      <c r="E74" s="131">
        <f t="shared" si="1"/>
        <v>0.9814618095139392</v>
      </c>
      <c r="F74" s="19">
        <f>SUM(D70:D74)</f>
        <v>392459</v>
      </c>
      <c r="G74">
        <v>13</v>
      </c>
    </row>
    <row r="75" spans="1:6" ht="12.75">
      <c r="A75" s="52">
        <f aca="true" t="shared" si="2" ref="A75:A119">D75-D76</f>
        <v>1550</v>
      </c>
      <c r="B75">
        <v>65</v>
      </c>
      <c r="C75">
        <v>66</v>
      </c>
      <c r="D75" s="129">
        <v>74269</v>
      </c>
      <c r="E75" s="131">
        <f t="shared" si="1"/>
        <v>0.9803064901466454</v>
      </c>
      <c r="F75" s="19"/>
    </row>
    <row r="76" spans="1:6" ht="12.75">
      <c r="A76" s="52">
        <f t="shared" si="2"/>
        <v>1611</v>
      </c>
      <c r="B76">
        <v>66</v>
      </c>
      <c r="C76">
        <v>67</v>
      </c>
      <c r="D76" s="129">
        <v>72719</v>
      </c>
      <c r="E76" s="131">
        <f aca="true" t="shared" si="3" ref="E76:E119">D76/D75</f>
        <v>0.9791299196165291</v>
      </c>
      <c r="F76" s="19"/>
    </row>
    <row r="77" spans="1:6" ht="12.75">
      <c r="A77" s="52">
        <f t="shared" si="2"/>
        <v>1687</v>
      </c>
      <c r="B77">
        <v>67</v>
      </c>
      <c r="C77">
        <v>68</v>
      </c>
      <c r="D77" s="129">
        <v>71108</v>
      </c>
      <c r="E77" s="131">
        <f t="shared" si="3"/>
        <v>0.9778462300086634</v>
      </c>
      <c r="F77" s="19"/>
    </row>
    <row r="78" spans="1:6" ht="12.75">
      <c r="A78" s="52">
        <f t="shared" si="2"/>
        <v>1783</v>
      </c>
      <c r="B78">
        <v>68</v>
      </c>
      <c r="C78">
        <v>69</v>
      </c>
      <c r="D78" s="129">
        <v>69421</v>
      </c>
      <c r="E78" s="131">
        <f t="shared" si="3"/>
        <v>0.9762755245541992</v>
      </c>
      <c r="F78" s="19"/>
    </row>
    <row r="79" spans="1:7" ht="12.75">
      <c r="A79" s="52">
        <f t="shared" si="2"/>
        <v>1890</v>
      </c>
      <c r="B79">
        <v>69</v>
      </c>
      <c r="C79">
        <v>70</v>
      </c>
      <c r="D79" s="129">
        <v>67638</v>
      </c>
      <c r="E79" s="131">
        <f t="shared" si="3"/>
        <v>0.9743161291251927</v>
      </c>
      <c r="F79" s="19">
        <f>SUM(D75:D79)</f>
        <v>355155</v>
      </c>
      <c r="G79">
        <v>14</v>
      </c>
    </row>
    <row r="80" spans="1:6" ht="12.75">
      <c r="A80" s="52">
        <f t="shared" si="2"/>
        <v>1998</v>
      </c>
      <c r="B80">
        <v>70</v>
      </c>
      <c r="C80">
        <v>71</v>
      </c>
      <c r="D80" s="129">
        <v>65748</v>
      </c>
      <c r="E80" s="131">
        <f t="shared" si="3"/>
        <v>0.9720571276501375</v>
      </c>
      <c r="F80" s="19"/>
    </row>
    <row r="81" spans="1:6" ht="12.75">
      <c r="A81" s="52">
        <f t="shared" si="2"/>
        <v>2109</v>
      </c>
      <c r="B81">
        <v>71</v>
      </c>
      <c r="C81">
        <v>72</v>
      </c>
      <c r="D81" s="129">
        <v>63750</v>
      </c>
      <c r="E81" s="131">
        <f t="shared" si="3"/>
        <v>0.9696112429275415</v>
      </c>
      <c r="F81" s="19"/>
    </row>
    <row r="82" spans="1:6" ht="12.75">
      <c r="A82" s="52">
        <f t="shared" si="2"/>
        <v>2215</v>
      </c>
      <c r="B82">
        <v>72</v>
      </c>
      <c r="C82">
        <v>73</v>
      </c>
      <c r="D82" s="129">
        <v>61641</v>
      </c>
      <c r="E82" s="131">
        <f t="shared" si="3"/>
        <v>0.9669176470588235</v>
      </c>
      <c r="F82" s="19"/>
    </row>
    <row r="83" spans="1:6" ht="12.75">
      <c r="A83" s="52">
        <f t="shared" si="2"/>
        <v>2319</v>
      </c>
      <c r="B83">
        <v>73</v>
      </c>
      <c r="C83">
        <v>74</v>
      </c>
      <c r="D83" s="129">
        <v>59426</v>
      </c>
      <c r="E83" s="131">
        <f t="shared" si="3"/>
        <v>0.9640661248195195</v>
      </c>
      <c r="F83" s="19"/>
    </row>
    <row r="84" spans="1:7" ht="12.75">
      <c r="A84" s="52">
        <f t="shared" si="2"/>
        <v>2418</v>
      </c>
      <c r="B84">
        <v>74</v>
      </c>
      <c r="C84">
        <v>75</v>
      </c>
      <c r="D84" s="129">
        <v>57107</v>
      </c>
      <c r="E84" s="131">
        <f t="shared" si="3"/>
        <v>0.9609766768754417</v>
      </c>
      <c r="F84" s="19">
        <f>SUM(D80:D84)</f>
        <v>307672</v>
      </c>
      <c r="G84">
        <v>15</v>
      </c>
    </row>
    <row r="85" spans="1:6" ht="12.75">
      <c r="A85" s="52">
        <f t="shared" si="2"/>
        <v>2515</v>
      </c>
      <c r="B85">
        <v>75</v>
      </c>
      <c r="C85">
        <v>76</v>
      </c>
      <c r="D85" s="129">
        <v>54689</v>
      </c>
      <c r="E85" s="131">
        <f t="shared" si="3"/>
        <v>0.9576584306652425</v>
      </c>
      <c r="F85" s="19"/>
    </row>
    <row r="86" spans="1:6" ht="12.75">
      <c r="A86" s="52">
        <f t="shared" si="2"/>
        <v>2611</v>
      </c>
      <c r="B86">
        <v>76</v>
      </c>
      <c r="C86">
        <v>77</v>
      </c>
      <c r="D86" s="129">
        <v>52174</v>
      </c>
      <c r="E86" s="131">
        <f t="shared" si="3"/>
        <v>0.9540126899376474</v>
      </c>
      <c r="F86" s="19"/>
    </row>
    <row r="87" spans="1:6" ht="12.75">
      <c r="A87" s="52">
        <f t="shared" si="2"/>
        <v>2704</v>
      </c>
      <c r="B87">
        <v>77</v>
      </c>
      <c r="C87">
        <v>78</v>
      </c>
      <c r="D87" s="129">
        <v>49563</v>
      </c>
      <c r="E87" s="131">
        <f t="shared" si="3"/>
        <v>0.9499559167401388</v>
      </c>
      <c r="F87" s="19"/>
    </row>
    <row r="88" spans="1:6" ht="12.75">
      <c r="A88" s="52">
        <f t="shared" si="2"/>
        <v>2798</v>
      </c>
      <c r="B88">
        <v>78</v>
      </c>
      <c r="C88">
        <v>79</v>
      </c>
      <c r="D88" s="129">
        <v>46859</v>
      </c>
      <c r="E88" s="131">
        <f t="shared" si="3"/>
        <v>0.9454431733349474</v>
      </c>
      <c r="F88" s="19"/>
    </row>
    <row r="89" spans="1:7" ht="12.75">
      <c r="A89" s="52">
        <f t="shared" si="2"/>
        <v>2893</v>
      </c>
      <c r="B89">
        <v>79</v>
      </c>
      <c r="C89">
        <v>80</v>
      </c>
      <c r="D89" s="129">
        <v>44061</v>
      </c>
      <c r="E89" s="131">
        <f t="shared" si="3"/>
        <v>0.9402889519622698</v>
      </c>
      <c r="F89" s="19">
        <f>SUM(D85:D89)</f>
        <v>247346</v>
      </c>
      <c r="G89">
        <v>16</v>
      </c>
    </row>
    <row r="90" spans="1:6" ht="12.75">
      <c r="A90" s="52">
        <f t="shared" si="2"/>
        <v>2988</v>
      </c>
      <c r="B90">
        <v>80</v>
      </c>
      <c r="C90">
        <v>81</v>
      </c>
      <c r="D90" s="129">
        <v>41168</v>
      </c>
      <c r="E90" s="131">
        <f t="shared" si="3"/>
        <v>0.9343410272122739</v>
      </c>
      <c r="F90" s="19"/>
    </row>
    <row r="91" spans="1:6" ht="12.75">
      <c r="A91" s="52">
        <f t="shared" si="2"/>
        <v>3060</v>
      </c>
      <c r="B91">
        <v>81</v>
      </c>
      <c r="C91">
        <v>82</v>
      </c>
      <c r="D91" s="129">
        <v>38180</v>
      </c>
      <c r="E91" s="131">
        <f t="shared" si="3"/>
        <v>0.9274193548387096</v>
      </c>
      <c r="F91" s="19"/>
    </row>
    <row r="92" spans="1:6" ht="12.75">
      <c r="A92" s="52">
        <f t="shared" si="2"/>
        <v>3082</v>
      </c>
      <c r="B92">
        <v>82</v>
      </c>
      <c r="C92">
        <v>83</v>
      </c>
      <c r="D92" s="129">
        <v>35120</v>
      </c>
      <c r="E92" s="131">
        <f t="shared" si="3"/>
        <v>0.9198533263488737</v>
      </c>
      <c r="F92" s="19"/>
    </row>
    <row r="93" spans="1:6" ht="12.75">
      <c r="A93" s="52">
        <f t="shared" si="2"/>
        <v>3049</v>
      </c>
      <c r="B93">
        <v>83</v>
      </c>
      <c r="C93">
        <v>84</v>
      </c>
      <c r="D93" s="129">
        <v>32038</v>
      </c>
      <c r="E93" s="131">
        <f t="shared" si="3"/>
        <v>0.9122437357630979</v>
      </c>
      <c r="F93" s="19"/>
    </row>
    <row r="94" spans="1:7" ht="12.75">
      <c r="A94" s="52">
        <f t="shared" si="2"/>
        <v>3007</v>
      </c>
      <c r="B94">
        <v>84</v>
      </c>
      <c r="C94">
        <v>85</v>
      </c>
      <c r="D94" s="129">
        <v>28989</v>
      </c>
      <c r="E94" s="131">
        <f t="shared" si="3"/>
        <v>0.9048317622822898</v>
      </c>
      <c r="F94" s="19">
        <f>SUM(D90:D94)</f>
        <v>175495</v>
      </c>
      <c r="G94">
        <v>17</v>
      </c>
    </row>
    <row r="95" spans="1:6" ht="12.75">
      <c r="A95" s="52">
        <f t="shared" si="2"/>
        <v>2984</v>
      </c>
      <c r="B95">
        <v>85</v>
      </c>
      <c r="C95">
        <v>86</v>
      </c>
      <c r="D95" s="129">
        <v>25982</v>
      </c>
      <c r="E95" s="131">
        <f t="shared" si="3"/>
        <v>0.896270999344579</v>
      </c>
      <c r="F95" s="19"/>
    </row>
    <row r="96" spans="1:6" ht="12.75">
      <c r="A96" s="52">
        <f t="shared" si="2"/>
        <v>2932</v>
      </c>
      <c r="B96">
        <v>86</v>
      </c>
      <c r="C96">
        <v>87</v>
      </c>
      <c r="D96" s="129">
        <v>22998</v>
      </c>
      <c r="E96" s="131">
        <f t="shared" si="3"/>
        <v>0.885151258563621</v>
      </c>
      <c r="F96" s="19"/>
    </row>
    <row r="97" spans="1:6" ht="12.75">
      <c r="A97" s="52">
        <f t="shared" si="2"/>
        <v>2829</v>
      </c>
      <c r="B97">
        <v>87</v>
      </c>
      <c r="C97">
        <v>88</v>
      </c>
      <c r="D97" s="129">
        <v>20066</v>
      </c>
      <c r="E97" s="131">
        <f t="shared" si="3"/>
        <v>0.8725106531002695</v>
      </c>
      <c r="F97" s="19"/>
    </row>
    <row r="98" spans="1:6" ht="12.75">
      <c r="A98" s="52">
        <f t="shared" si="2"/>
        <v>2676</v>
      </c>
      <c r="B98">
        <v>88</v>
      </c>
      <c r="C98">
        <v>89</v>
      </c>
      <c r="D98" s="129">
        <v>17237</v>
      </c>
      <c r="E98" s="131">
        <f t="shared" si="3"/>
        <v>0.859015249676069</v>
      </c>
      <c r="F98" s="19"/>
    </row>
    <row r="99" spans="1:7" ht="12.75">
      <c r="A99" s="52">
        <f t="shared" si="2"/>
        <v>2479</v>
      </c>
      <c r="B99">
        <v>89</v>
      </c>
      <c r="C99">
        <v>90</v>
      </c>
      <c r="D99" s="129">
        <v>14561</v>
      </c>
      <c r="E99" s="131">
        <f t="shared" si="3"/>
        <v>0.8447525671520566</v>
      </c>
      <c r="F99" s="19">
        <f>SUM(D95:D99)</f>
        <v>100844</v>
      </c>
      <c r="G99">
        <v>18</v>
      </c>
    </row>
    <row r="100" spans="1:6" ht="12.75">
      <c r="A100" s="52">
        <f t="shared" si="2"/>
        <v>2259</v>
      </c>
      <c r="B100">
        <v>90</v>
      </c>
      <c r="C100">
        <v>91</v>
      </c>
      <c r="D100" s="129">
        <v>12082</v>
      </c>
      <c r="E100" s="131">
        <f t="shared" si="3"/>
        <v>0.8297507039351693</v>
      </c>
      <c r="F100" s="19"/>
    </row>
    <row r="101" spans="1:6" ht="12.75">
      <c r="A101" s="52">
        <f t="shared" si="2"/>
        <v>2014</v>
      </c>
      <c r="B101">
        <v>91</v>
      </c>
      <c r="C101">
        <v>92</v>
      </c>
      <c r="D101" s="129">
        <v>9823</v>
      </c>
      <c r="E101" s="131">
        <f t="shared" si="3"/>
        <v>0.8130276444297302</v>
      </c>
      <c r="F101" s="19"/>
    </row>
    <row r="102" spans="1:6" ht="12.75">
      <c r="A102" s="52">
        <f t="shared" si="2"/>
        <v>1743</v>
      </c>
      <c r="B102">
        <v>92</v>
      </c>
      <c r="C102">
        <v>93</v>
      </c>
      <c r="D102" s="129">
        <v>7809</v>
      </c>
      <c r="E102" s="131">
        <f t="shared" si="3"/>
        <v>0.7949709864603481</v>
      </c>
      <c r="F102" s="19"/>
    </row>
    <row r="103" spans="1:6" ht="12.75">
      <c r="A103" s="52">
        <f t="shared" si="2"/>
        <v>1456</v>
      </c>
      <c r="B103">
        <v>93</v>
      </c>
      <c r="C103">
        <v>94</v>
      </c>
      <c r="D103" s="129">
        <v>6066</v>
      </c>
      <c r="E103" s="131">
        <f t="shared" si="3"/>
        <v>0.7767960046100653</v>
      </c>
      <c r="F103" s="19"/>
    </row>
    <row r="104" spans="1:7" ht="12.75">
      <c r="A104" s="52">
        <f t="shared" si="2"/>
        <v>1176</v>
      </c>
      <c r="B104">
        <v>94</v>
      </c>
      <c r="C104">
        <v>95</v>
      </c>
      <c r="D104" s="129">
        <v>4610</v>
      </c>
      <c r="E104" s="131">
        <f t="shared" si="3"/>
        <v>0.7599736234751071</v>
      </c>
      <c r="F104" s="19">
        <f>SUM(D100:D104)</f>
        <v>40390</v>
      </c>
      <c r="G104">
        <v>19</v>
      </c>
    </row>
    <row r="105" spans="1:5" ht="12.75">
      <c r="A105" s="52">
        <f t="shared" si="2"/>
        <v>927</v>
      </c>
      <c r="B105">
        <v>95</v>
      </c>
      <c r="C105">
        <v>96</v>
      </c>
      <c r="D105" s="129">
        <v>3434</v>
      </c>
      <c r="E105" s="131">
        <f t="shared" si="3"/>
        <v>0.7449023861171367</v>
      </c>
    </row>
    <row r="106" spans="1:5" ht="12.75">
      <c r="A106" s="52">
        <f t="shared" si="2"/>
        <v>716</v>
      </c>
      <c r="B106">
        <v>96</v>
      </c>
      <c r="C106">
        <v>97</v>
      </c>
      <c r="D106" s="129">
        <v>2507</v>
      </c>
      <c r="E106" s="131">
        <f t="shared" si="3"/>
        <v>0.7300524170064066</v>
      </c>
    </row>
    <row r="107" spans="1:5" ht="12.75">
      <c r="A107" s="52">
        <f t="shared" si="2"/>
        <v>537</v>
      </c>
      <c r="B107">
        <v>97</v>
      </c>
      <c r="C107">
        <v>98</v>
      </c>
      <c r="D107" s="129">
        <v>1791</v>
      </c>
      <c r="E107" s="131">
        <f t="shared" si="3"/>
        <v>0.7143996808934983</v>
      </c>
    </row>
    <row r="108" spans="1:5" ht="12.75">
      <c r="A108" s="52">
        <f t="shared" si="2"/>
        <v>395</v>
      </c>
      <c r="B108">
        <v>98</v>
      </c>
      <c r="C108">
        <v>99</v>
      </c>
      <c r="D108" s="129">
        <v>1254</v>
      </c>
      <c r="E108" s="131">
        <f t="shared" si="3"/>
        <v>0.7001675041876047</v>
      </c>
    </row>
    <row r="109" spans="1:7" ht="12.75">
      <c r="A109" s="52">
        <f t="shared" si="2"/>
        <v>284</v>
      </c>
      <c r="B109">
        <v>99</v>
      </c>
      <c r="C109">
        <v>100</v>
      </c>
      <c r="D109" s="129">
        <v>859</v>
      </c>
      <c r="E109" s="131">
        <f t="shared" si="3"/>
        <v>0.6850079744816587</v>
      </c>
      <c r="F109" s="19">
        <f>SUM(D105:D109)</f>
        <v>9845</v>
      </c>
      <c r="G109">
        <v>20</v>
      </c>
    </row>
    <row r="110" spans="1:5" ht="12.75">
      <c r="A110" s="52">
        <f t="shared" si="2"/>
        <v>200</v>
      </c>
      <c r="B110">
        <v>100</v>
      </c>
      <c r="C110">
        <v>101</v>
      </c>
      <c r="D110" s="129">
        <v>575</v>
      </c>
      <c r="E110" s="131">
        <f t="shared" si="3"/>
        <v>0.6693830034924331</v>
      </c>
    </row>
    <row r="111" spans="1:5" ht="12.75">
      <c r="A111" s="52">
        <f t="shared" si="2"/>
        <v>136</v>
      </c>
      <c r="B111">
        <v>101</v>
      </c>
      <c r="C111">
        <v>102</v>
      </c>
      <c r="D111" s="129">
        <v>375</v>
      </c>
      <c r="E111" s="131">
        <f t="shared" si="3"/>
        <v>0.6521739130434783</v>
      </c>
    </row>
    <row r="112" spans="1:5" ht="12.75">
      <c r="A112" s="52">
        <f t="shared" si="2"/>
        <v>92</v>
      </c>
      <c r="B112">
        <v>102</v>
      </c>
      <c r="C112">
        <v>103</v>
      </c>
      <c r="D112" s="129">
        <v>239</v>
      </c>
      <c r="E112" s="131">
        <f t="shared" si="3"/>
        <v>0.6373333333333333</v>
      </c>
    </row>
    <row r="113" spans="1:5" ht="12.75">
      <c r="A113" s="52">
        <f t="shared" si="2"/>
        <v>58</v>
      </c>
      <c r="B113">
        <v>103</v>
      </c>
      <c r="C113">
        <v>104</v>
      </c>
      <c r="D113" s="129">
        <v>147</v>
      </c>
      <c r="E113" s="131">
        <f t="shared" si="3"/>
        <v>0.6150627615062761</v>
      </c>
    </row>
    <row r="114" spans="1:7" ht="12.75">
      <c r="A114" s="52">
        <f t="shared" si="2"/>
        <v>38</v>
      </c>
      <c r="B114">
        <v>104</v>
      </c>
      <c r="C114">
        <v>105</v>
      </c>
      <c r="D114" s="129">
        <v>89</v>
      </c>
      <c r="E114" s="131">
        <f t="shared" si="3"/>
        <v>0.6054421768707483</v>
      </c>
      <c r="F114" s="19">
        <f>SUM(D110:D114)</f>
        <v>1425</v>
      </c>
      <c r="G114">
        <v>21</v>
      </c>
    </row>
    <row r="115" spans="1:5" ht="12.75">
      <c r="A115" s="52">
        <f t="shared" si="2"/>
        <v>23</v>
      </c>
      <c r="B115">
        <v>105</v>
      </c>
      <c r="C115">
        <v>106</v>
      </c>
      <c r="D115" s="129">
        <v>51</v>
      </c>
      <c r="E115" s="131">
        <f t="shared" si="3"/>
        <v>0.5730337078651685</v>
      </c>
    </row>
    <row r="116" spans="1:5" ht="12.75">
      <c r="A116" s="52">
        <f t="shared" si="2"/>
        <v>13</v>
      </c>
      <c r="B116">
        <v>106</v>
      </c>
      <c r="C116">
        <v>107</v>
      </c>
      <c r="D116" s="129">
        <v>28</v>
      </c>
      <c r="E116" s="131">
        <f t="shared" si="3"/>
        <v>0.5490196078431373</v>
      </c>
    </row>
    <row r="117" spans="1:5" ht="12.75">
      <c r="A117" s="52">
        <f t="shared" si="2"/>
        <v>7</v>
      </c>
      <c r="B117">
        <v>107</v>
      </c>
      <c r="C117">
        <v>108</v>
      </c>
      <c r="D117" s="129">
        <v>15</v>
      </c>
      <c r="E117" s="131">
        <f t="shared" si="3"/>
        <v>0.5357142857142857</v>
      </c>
    </row>
    <row r="118" spans="1:5" ht="12.75">
      <c r="A118" s="52">
        <f t="shared" si="2"/>
        <v>4</v>
      </c>
      <c r="B118">
        <v>108</v>
      </c>
      <c r="C118">
        <v>109</v>
      </c>
      <c r="D118" s="129">
        <v>8</v>
      </c>
      <c r="E118" s="131">
        <f t="shared" si="3"/>
        <v>0.5333333333333333</v>
      </c>
    </row>
    <row r="119" spans="1:7" ht="12.75">
      <c r="A119" s="52">
        <f t="shared" si="2"/>
        <v>4</v>
      </c>
      <c r="B119">
        <v>109</v>
      </c>
      <c r="C119">
        <v>110</v>
      </c>
      <c r="D119" s="129">
        <v>4</v>
      </c>
      <c r="E119" s="131">
        <f t="shared" si="3"/>
        <v>0.5</v>
      </c>
      <c r="F119" s="19">
        <f>SUM(D115:D119)</f>
        <v>106</v>
      </c>
      <c r="G119">
        <v>22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3" max="3" width="11.7109375" style="0" customWidth="1"/>
    <col min="4" max="5" width="17.28125" style="0" customWidth="1"/>
    <col min="8" max="8" width="24.57421875" style="0" customWidth="1"/>
    <col min="9" max="9" width="11.7109375" style="0" customWidth="1"/>
    <col min="10" max="10" width="17.140625" style="0" customWidth="1"/>
    <col min="11" max="13" width="13.00390625" style="0" customWidth="1"/>
  </cols>
  <sheetData>
    <row r="1" ht="17.25">
      <c r="A1" s="1" t="s">
        <v>90</v>
      </c>
    </row>
    <row r="2" ht="15">
      <c r="A2" s="124" t="s">
        <v>150</v>
      </c>
    </row>
    <row r="3" ht="15">
      <c r="A3" s="124"/>
    </row>
    <row r="4" spans="1:6" ht="15">
      <c r="A4" s="124"/>
      <c r="C4" s="2"/>
      <c r="D4" s="3" t="s">
        <v>114</v>
      </c>
      <c r="E4" s="21"/>
      <c r="F4" s="21"/>
    </row>
    <row r="6" ht="17.25">
      <c r="B6" s="125" t="s">
        <v>168</v>
      </c>
    </row>
    <row r="7" spans="2:10" ht="15">
      <c r="B7" s="126"/>
      <c r="C7" s="126"/>
      <c r="D7" s="127" t="s">
        <v>152</v>
      </c>
      <c r="E7" s="127"/>
      <c r="F7" s="126"/>
      <c r="G7" s="126"/>
      <c r="H7" s="126"/>
      <c r="I7" s="126"/>
      <c r="J7" s="126"/>
    </row>
    <row r="8" spans="2:10" ht="15">
      <c r="B8" s="128" t="s">
        <v>153</v>
      </c>
      <c r="C8" s="127"/>
      <c r="D8" s="127" t="s">
        <v>154</v>
      </c>
      <c r="E8" s="127" t="s">
        <v>118</v>
      </c>
      <c r="F8" s="126"/>
      <c r="G8" s="126"/>
      <c r="H8" s="128" t="s">
        <v>155</v>
      </c>
      <c r="I8" s="126"/>
      <c r="J8" s="127" t="s">
        <v>63</v>
      </c>
    </row>
    <row r="9" spans="2:10" ht="15">
      <c r="B9" s="127" t="s">
        <v>156</v>
      </c>
      <c r="C9" s="127" t="s">
        <v>157</v>
      </c>
      <c r="D9" s="127" t="s">
        <v>158</v>
      </c>
      <c r="E9" s="127" t="s">
        <v>159</v>
      </c>
      <c r="F9" s="126"/>
      <c r="G9" s="126"/>
      <c r="H9" s="127" t="s">
        <v>156</v>
      </c>
      <c r="I9" s="127" t="s">
        <v>157</v>
      </c>
      <c r="J9" s="127" t="s">
        <v>159</v>
      </c>
    </row>
    <row r="10" spans="1:10" ht="12.75">
      <c r="A10" s="52">
        <f>D10-D11</f>
        <v>352</v>
      </c>
      <c r="B10">
        <v>0</v>
      </c>
      <c r="C10">
        <v>1</v>
      </c>
      <c r="D10" s="129">
        <v>98815</v>
      </c>
      <c r="E10" s="19"/>
      <c r="F10" s="19"/>
      <c r="H10">
        <v>0</v>
      </c>
      <c r="I10">
        <v>4</v>
      </c>
      <c r="J10" s="130">
        <f>F19/F14</f>
        <v>0.9969687057470658</v>
      </c>
    </row>
    <row r="11" spans="1:10" ht="12.75">
      <c r="A11" s="52">
        <f aca="true" t="shared" si="0" ref="A11:A74">D11-D12</f>
        <v>94</v>
      </c>
      <c r="B11">
        <v>1</v>
      </c>
      <c r="C11">
        <v>2</v>
      </c>
      <c r="D11" s="129">
        <v>98463</v>
      </c>
      <c r="E11" s="131">
        <f>D11/D10</f>
        <v>0.9964377877852553</v>
      </c>
      <c r="F11" s="19"/>
      <c r="H11">
        <v>5</v>
      </c>
      <c r="I11">
        <v>9</v>
      </c>
      <c r="J11" s="130">
        <f>F24/F19</f>
        <v>0.9988017289339667</v>
      </c>
    </row>
    <row r="12" spans="1:10" ht="12.75">
      <c r="A12" s="52">
        <f t="shared" si="0"/>
        <v>66</v>
      </c>
      <c r="B12">
        <v>2</v>
      </c>
      <c r="C12">
        <v>3</v>
      </c>
      <c r="D12" s="129">
        <v>98369</v>
      </c>
      <c r="E12" s="131">
        <f aca="true" t="shared" si="1" ref="E12:E75">D12/D11</f>
        <v>0.9990453266709323</v>
      </c>
      <c r="F12" s="19"/>
      <c r="H12">
        <v>10</v>
      </c>
      <c r="I12">
        <v>14</v>
      </c>
      <c r="J12" s="130">
        <f>F29/F24</f>
        <v>0.9981779935076992</v>
      </c>
    </row>
    <row r="13" spans="1:10" ht="12.75">
      <c r="A13" s="52">
        <f t="shared" si="0"/>
        <v>54</v>
      </c>
      <c r="B13">
        <v>3</v>
      </c>
      <c r="C13">
        <v>4</v>
      </c>
      <c r="D13" s="129">
        <v>98303</v>
      </c>
      <c r="E13" s="131">
        <f t="shared" si="1"/>
        <v>0.9993290569183381</v>
      </c>
      <c r="F13" s="19"/>
      <c r="H13">
        <v>15</v>
      </c>
      <c r="I13">
        <v>19</v>
      </c>
      <c r="J13" s="130">
        <f>F34/F29</f>
        <v>0.9960059359069223</v>
      </c>
    </row>
    <row r="14" spans="1:10" ht="12.75">
      <c r="A14" s="52">
        <f t="shared" si="0"/>
        <v>44</v>
      </c>
      <c r="B14">
        <v>4</v>
      </c>
      <c r="C14">
        <v>5</v>
      </c>
      <c r="D14" s="129">
        <v>98249</v>
      </c>
      <c r="E14" s="131">
        <f t="shared" si="1"/>
        <v>0.9994506780057577</v>
      </c>
      <c r="F14" s="19">
        <f>SUM(D10:D14)</f>
        <v>492199</v>
      </c>
      <c r="G14">
        <v>1</v>
      </c>
      <c r="H14">
        <v>20</v>
      </c>
      <c r="I14">
        <v>24</v>
      </c>
      <c r="J14" s="130">
        <f>F39/F34</f>
        <v>0.9926919667044279</v>
      </c>
    </row>
    <row r="15" spans="1:10" ht="12.75">
      <c r="A15" s="52">
        <f t="shared" si="0"/>
        <v>38</v>
      </c>
      <c r="B15">
        <v>5</v>
      </c>
      <c r="C15">
        <v>6</v>
      </c>
      <c r="D15" s="129">
        <v>98205</v>
      </c>
      <c r="E15" s="131">
        <f t="shared" si="1"/>
        <v>0.9995521582916874</v>
      </c>
      <c r="F15" s="19"/>
      <c r="H15">
        <v>25</v>
      </c>
      <c r="I15">
        <v>29</v>
      </c>
      <c r="J15" s="130">
        <f>F44/F39</f>
        <v>0.9897604147931306</v>
      </c>
    </row>
    <row r="16" spans="1:10" ht="12.75">
      <c r="A16" s="52">
        <f t="shared" si="0"/>
        <v>30</v>
      </c>
      <c r="B16">
        <v>6</v>
      </c>
      <c r="C16">
        <v>7</v>
      </c>
      <c r="D16" s="129">
        <v>98167</v>
      </c>
      <c r="E16" s="131">
        <f t="shared" si="1"/>
        <v>0.9996130543251361</v>
      </c>
      <c r="F16" s="19"/>
      <c r="H16">
        <v>30</v>
      </c>
      <c r="I16">
        <v>34</v>
      </c>
      <c r="J16" s="130">
        <f>F49/F44</f>
        <v>0.9878122141039941</v>
      </c>
    </row>
    <row r="17" spans="1:10" ht="12.75">
      <c r="A17" s="52">
        <f t="shared" si="0"/>
        <v>27</v>
      </c>
      <c r="B17">
        <v>7</v>
      </c>
      <c r="C17">
        <v>8</v>
      </c>
      <c r="D17" s="129">
        <v>98137</v>
      </c>
      <c r="E17" s="131">
        <f t="shared" si="1"/>
        <v>0.9996943983212281</v>
      </c>
      <c r="F17" s="19"/>
      <c r="H17">
        <v>35</v>
      </c>
      <c r="I17">
        <v>39</v>
      </c>
      <c r="J17" s="130">
        <f>F54/F49</f>
        <v>0.9851476878899947</v>
      </c>
    </row>
    <row r="18" spans="1:10" ht="12.75">
      <c r="A18" s="52">
        <f t="shared" si="0"/>
        <v>22</v>
      </c>
      <c r="B18">
        <v>8</v>
      </c>
      <c r="C18">
        <v>9</v>
      </c>
      <c r="D18" s="129">
        <v>98110</v>
      </c>
      <c r="E18" s="131">
        <f t="shared" si="1"/>
        <v>0.9997248744102633</v>
      </c>
      <c r="F18" s="19"/>
      <c r="H18">
        <v>40</v>
      </c>
      <c r="I18">
        <v>44</v>
      </c>
      <c r="J18" s="130">
        <f>F59/F54</f>
        <v>0.9806503126214051</v>
      </c>
    </row>
    <row r="19" spans="1:10" ht="12.75">
      <c r="A19" s="52">
        <f t="shared" si="0"/>
        <v>20</v>
      </c>
      <c r="B19">
        <v>9</v>
      </c>
      <c r="C19">
        <v>10</v>
      </c>
      <c r="D19" s="129">
        <v>98088</v>
      </c>
      <c r="E19" s="131">
        <f t="shared" si="1"/>
        <v>0.9997757618999082</v>
      </c>
      <c r="F19" s="19">
        <f>SUM(D15:D19)</f>
        <v>490707</v>
      </c>
      <c r="G19">
        <v>2</v>
      </c>
      <c r="H19">
        <v>45</v>
      </c>
      <c r="I19">
        <v>49</v>
      </c>
      <c r="J19" s="130">
        <f>F64/F59</f>
        <v>0.9696509398446871</v>
      </c>
    </row>
    <row r="20" spans="1:10" ht="12.75">
      <c r="A20" s="52">
        <f t="shared" si="0"/>
        <v>21</v>
      </c>
      <c r="B20">
        <v>10</v>
      </c>
      <c r="C20">
        <v>11</v>
      </c>
      <c r="D20" s="129">
        <v>98068</v>
      </c>
      <c r="E20" s="131">
        <f t="shared" si="1"/>
        <v>0.9997961014599136</v>
      </c>
      <c r="F20" s="19"/>
      <c r="H20">
        <v>50</v>
      </c>
      <c r="I20">
        <v>54</v>
      </c>
      <c r="J20" s="130">
        <f>F69/F64</f>
        <v>0.9545232925073022</v>
      </c>
    </row>
    <row r="21" spans="1:10" ht="12.75">
      <c r="A21" s="52">
        <f t="shared" si="0"/>
        <v>21</v>
      </c>
      <c r="B21">
        <v>11</v>
      </c>
      <c r="C21">
        <v>12</v>
      </c>
      <c r="D21" s="129">
        <v>98047</v>
      </c>
      <c r="E21" s="131">
        <f t="shared" si="1"/>
        <v>0.9997858628706612</v>
      </c>
      <c r="F21" s="19"/>
      <c r="H21">
        <v>55</v>
      </c>
      <c r="I21">
        <v>59</v>
      </c>
      <c r="J21" s="130">
        <f>F74/F69</f>
        <v>0.9361838480293044</v>
      </c>
    </row>
    <row r="22" spans="1:10" ht="12.75">
      <c r="A22" s="52">
        <f t="shared" si="0"/>
        <v>23</v>
      </c>
      <c r="B22">
        <v>12</v>
      </c>
      <c r="C22">
        <v>13</v>
      </c>
      <c r="D22" s="129">
        <v>98026</v>
      </c>
      <c r="E22" s="131">
        <f t="shared" si="1"/>
        <v>0.9997858170061297</v>
      </c>
      <c r="F22" s="19"/>
      <c r="H22">
        <v>60</v>
      </c>
      <c r="I22">
        <v>64</v>
      </c>
      <c r="J22" s="130">
        <f>F79/F74</f>
        <v>0.9068542632330095</v>
      </c>
    </row>
    <row r="23" spans="1:10" ht="12.75">
      <c r="A23" s="52">
        <f t="shared" si="0"/>
        <v>28</v>
      </c>
      <c r="B23">
        <v>13</v>
      </c>
      <c r="C23">
        <v>14</v>
      </c>
      <c r="D23" s="129">
        <v>98003</v>
      </c>
      <c r="E23" s="131">
        <f t="shared" si="1"/>
        <v>0.9997653683716565</v>
      </c>
      <c r="F23" s="19"/>
      <c r="H23">
        <v>65</v>
      </c>
      <c r="I23">
        <v>69</v>
      </c>
      <c r="J23" s="130">
        <f>F84/F79</f>
        <v>0.8700481880727556</v>
      </c>
    </row>
    <row r="24" spans="1:10" ht="12.75">
      <c r="A24" s="52">
        <f t="shared" si="0"/>
        <v>34</v>
      </c>
      <c r="B24">
        <v>14</v>
      </c>
      <c r="C24">
        <v>15</v>
      </c>
      <c r="D24" s="129">
        <v>97975</v>
      </c>
      <c r="E24" s="131">
        <f t="shared" si="1"/>
        <v>0.9997142944603736</v>
      </c>
      <c r="F24" s="19">
        <f>SUM(D20:D24)</f>
        <v>490119</v>
      </c>
      <c r="G24">
        <v>3</v>
      </c>
      <c r="H24">
        <v>70</v>
      </c>
      <c r="I24">
        <v>74</v>
      </c>
      <c r="J24" s="130">
        <f>F89/F84</f>
        <v>0.8203780301963145</v>
      </c>
    </row>
    <row r="25" spans="1:10" ht="12.75">
      <c r="A25" s="52">
        <f t="shared" si="0"/>
        <v>40</v>
      </c>
      <c r="B25">
        <v>15</v>
      </c>
      <c r="C25">
        <v>16</v>
      </c>
      <c r="D25" s="129">
        <v>97941</v>
      </c>
      <c r="E25" s="131">
        <f t="shared" si="1"/>
        <v>0.9996529726971166</v>
      </c>
      <c r="F25" s="19"/>
      <c r="H25">
        <v>75</v>
      </c>
      <c r="I25">
        <v>79</v>
      </c>
      <c r="J25" s="130">
        <f>F94/F89</f>
        <v>0.751590243902439</v>
      </c>
    </row>
    <row r="26" spans="1:10" ht="12.75">
      <c r="A26" s="52">
        <f t="shared" si="0"/>
        <v>47</v>
      </c>
      <c r="B26">
        <v>16</v>
      </c>
      <c r="C26">
        <v>17</v>
      </c>
      <c r="D26" s="129">
        <v>97901</v>
      </c>
      <c r="E26" s="131">
        <f t="shared" si="1"/>
        <v>0.9995915908557192</v>
      </c>
      <c r="F26" s="19"/>
      <c r="H26">
        <v>80</v>
      </c>
      <c r="I26">
        <v>84</v>
      </c>
      <c r="J26" s="130">
        <f>F99/F94</f>
        <v>0.6601573249565149</v>
      </c>
    </row>
    <row r="27" spans="1:15" ht="15">
      <c r="A27" s="52">
        <f t="shared" si="0"/>
        <v>56</v>
      </c>
      <c r="B27">
        <v>17</v>
      </c>
      <c r="C27">
        <v>18</v>
      </c>
      <c r="D27" s="129">
        <v>97854</v>
      </c>
      <c r="E27" s="131">
        <f t="shared" si="1"/>
        <v>0.99951992318771</v>
      </c>
      <c r="F27" s="19"/>
      <c r="H27">
        <v>85</v>
      </c>
      <c r="I27" s="132" t="s">
        <v>160</v>
      </c>
      <c r="J27" s="64">
        <f>N29</f>
        <v>0.4446570136932451</v>
      </c>
      <c r="K27" s="133" t="s">
        <v>161</v>
      </c>
      <c r="N27" s="52">
        <f>SUM(D95:D119)</f>
        <v>228945</v>
      </c>
      <c r="O27" t="s">
        <v>162</v>
      </c>
    </row>
    <row r="28" spans="1:15" ht="15">
      <c r="A28" s="52">
        <f t="shared" si="0"/>
        <v>66</v>
      </c>
      <c r="B28">
        <v>18</v>
      </c>
      <c r="C28">
        <v>19</v>
      </c>
      <c r="D28" s="129">
        <v>97798</v>
      </c>
      <c r="E28" s="131">
        <f t="shared" si="1"/>
        <v>0.9994277188464447</v>
      </c>
      <c r="F28" s="19"/>
      <c r="J28" s="130"/>
      <c r="K28" s="133" t="s">
        <v>163</v>
      </c>
      <c r="N28" s="52">
        <f>SUM(D100:D119)</f>
        <v>101802</v>
      </c>
      <c r="O28" t="s">
        <v>164</v>
      </c>
    </row>
    <row r="29" spans="1:15" ht="15">
      <c r="A29" s="52">
        <f t="shared" si="0"/>
        <v>76</v>
      </c>
      <c r="B29">
        <v>19</v>
      </c>
      <c r="C29">
        <v>20</v>
      </c>
      <c r="D29" s="129">
        <v>97732</v>
      </c>
      <c r="E29" s="131">
        <f t="shared" si="1"/>
        <v>0.9993251395734064</v>
      </c>
      <c r="F29" s="19">
        <f>SUM(D25:D29)</f>
        <v>489226</v>
      </c>
      <c r="G29">
        <v>4</v>
      </c>
      <c r="J29" s="130"/>
      <c r="K29" s="133" t="s">
        <v>165</v>
      </c>
      <c r="N29" s="134">
        <f>N28/N27</f>
        <v>0.4446570136932451</v>
      </c>
      <c r="O29" t="s">
        <v>166</v>
      </c>
    </row>
    <row r="30" spans="1:10" ht="12.75">
      <c r="A30" s="52">
        <f t="shared" si="0"/>
        <v>87</v>
      </c>
      <c r="B30">
        <v>20</v>
      </c>
      <c r="C30">
        <v>21</v>
      </c>
      <c r="D30" s="129">
        <v>97656</v>
      </c>
      <c r="E30" s="131">
        <f t="shared" si="1"/>
        <v>0.999222363197315</v>
      </c>
      <c r="F30" s="19"/>
      <c r="J30" s="130"/>
    </row>
    <row r="31" spans="1:10" ht="12.75">
      <c r="A31" s="52">
        <f t="shared" si="0"/>
        <v>100</v>
      </c>
      <c r="B31">
        <v>21</v>
      </c>
      <c r="C31">
        <v>22</v>
      </c>
      <c r="D31" s="129">
        <v>97569</v>
      </c>
      <c r="E31" s="131">
        <f t="shared" si="1"/>
        <v>0.9991091177193414</v>
      </c>
      <c r="F31" s="19"/>
      <c r="J31" s="130"/>
    </row>
    <row r="32" spans="1:6" ht="12.75">
      <c r="A32" s="52">
        <f t="shared" si="0"/>
        <v>115</v>
      </c>
      <c r="B32">
        <v>22</v>
      </c>
      <c r="C32">
        <v>23</v>
      </c>
      <c r="D32" s="129">
        <v>97469</v>
      </c>
      <c r="E32" s="131">
        <f t="shared" si="1"/>
        <v>0.9989750842993164</v>
      </c>
      <c r="F32" s="19"/>
    </row>
    <row r="33" spans="1:6" ht="12.75">
      <c r="A33" s="52">
        <f t="shared" si="0"/>
        <v>130</v>
      </c>
      <c r="B33">
        <v>23</v>
      </c>
      <c r="C33">
        <v>24</v>
      </c>
      <c r="D33" s="129">
        <v>97354</v>
      </c>
      <c r="E33" s="131">
        <f t="shared" si="1"/>
        <v>0.9988201376848024</v>
      </c>
      <c r="F33" s="19"/>
    </row>
    <row r="34" spans="1:7" ht="12.75">
      <c r="A34" s="52">
        <f t="shared" si="0"/>
        <v>144</v>
      </c>
      <c r="B34">
        <v>24</v>
      </c>
      <c r="C34">
        <v>25</v>
      </c>
      <c r="D34" s="129">
        <v>97224</v>
      </c>
      <c r="E34" s="131">
        <f t="shared" si="1"/>
        <v>0.998664667091234</v>
      </c>
      <c r="F34" s="19">
        <f>SUM(D30:D34)</f>
        <v>487272</v>
      </c>
      <c r="G34">
        <v>5</v>
      </c>
    </row>
    <row r="35" spans="1:6" ht="12.75">
      <c r="A35" s="52">
        <f t="shared" si="0"/>
        <v>157</v>
      </c>
      <c r="B35">
        <v>25</v>
      </c>
      <c r="C35">
        <v>26</v>
      </c>
      <c r="D35" s="129">
        <v>97080</v>
      </c>
      <c r="E35" s="131">
        <f t="shared" si="1"/>
        <v>0.998518884226117</v>
      </c>
      <c r="F35" s="19"/>
    </row>
    <row r="36" spans="1:6" ht="12.75">
      <c r="A36" s="52">
        <f t="shared" si="0"/>
        <v>169</v>
      </c>
      <c r="B36">
        <v>26</v>
      </c>
      <c r="C36">
        <v>27</v>
      </c>
      <c r="D36" s="129">
        <v>96923</v>
      </c>
      <c r="E36" s="131">
        <f t="shared" si="1"/>
        <v>0.9983827770910589</v>
      </c>
      <c r="F36" s="19"/>
    </row>
    <row r="37" spans="1:6" ht="12.75">
      <c r="A37" s="52">
        <f t="shared" si="0"/>
        <v>182</v>
      </c>
      <c r="B37">
        <v>27</v>
      </c>
      <c r="C37">
        <v>28</v>
      </c>
      <c r="D37" s="129">
        <v>96754</v>
      </c>
      <c r="E37" s="131">
        <f t="shared" si="1"/>
        <v>0.9982563478224983</v>
      </c>
      <c r="F37" s="19"/>
    </row>
    <row r="38" spans="1:6" ht="12.75">
      <c r="A38" s="52">
        <f t="shared" si="0"/>
        <v>190</v>
      </c>
      <c r="B38">
        <v>28</v>
      </c>
      <c r="C38">
        <v>29</v>
      </c>
      <c r="D38" s="129">
        <v>96572</v>
      </c>
      <c r="E38" s="131">
        <f t="shared" si="1"/>
        <v>0.9981189408189842</v>
      </c>
      <c r="F38" s="19"/>
    </row>
    <row r="39" spans="1:7" ht="12.75">
      <c r="A39" s="52">
        <f t="shared" si="0"/>
        <v>199</v>
      </c>
      <c r="B39">
        <v>29</v>
      </c>
      <c r="C39">
        <v>30</v>
      </c>
      <c r="D39" s="129">
        <v>96382</v>
      </c>
      <c r="E39" s="131">
        <f t="shared" si="1"/>
        <v>0.9980325560203785</v>
      </c>
      <c r="F39" s="19">
        <f>SUM(D35:D39)</f>
        <v>483711</v>
      </c>
      <c r="G39">
        <v>6</v>
      </c>
    </row>
    <row r="40" spans="1:6" ht="12.75">
      <c r="A40" s="52">
        <f t="shared" si="0"/>
        <v>209</v>
      </c>
      <c r="B40">
        <v>30</v>
      </c>
      <c r="C40">
        <v>31</v>
      </c>
      <c r="D40" s="129">
        <v>96183</v>
      </c>
      <c r="E40" s="131">
        <f t="shared" si="1"/>
        <v>0.9979352991222428</v>
      </c>
      <c r="F40" s="19"/>
    </row>
    <row r="41" spans="1:6" ht="12.75">
      <c r="A41" s="52">
        <f t="shared" si="0"/>
        <v>216</v>
      </c>
      <c r="B41">
        <v>31</v>
      </c>
      <c r="C41">
        <v>32</v>
      </c>
      <c r="D41" s="129">
        <v>95974</v>
      </c>
      <c r="E41" s="131">
        <f t="shared" si="1"/>
        <v>0.997827058835761</v>
      </c>
      <c r="F41" s="19"/>
    </row>
    <row r="42" spans="1:6" ht="12.75">
      <c r="A42" s="52">
        <f t="shared" si="0"/>
        <v>223</v>
      </c>
      <c r="B42">
        <v>32</v>
      </c>
      <c r="C42">
        <v>33</v>
      </c>
      <c r="D42" s="129">
        <v>95758</v>
      </c>
      <c r="E42" s="131">
        <f t="shared" si="1"/>
        <v>0.9977493904599162</v>
      </c>
      <c r="F42" s="19"/>
    </row>
    <row r="43" spans="1:6" ht="12.75">
      <c r="A43" s="52">
        <f t="shared" si="0"/>
        <v>227</v>
      </c>
      <c r="B43">
        <v>33</v>
      </c>
      <c r="C43">
        <v>34</v>
      </c>
      <c r="D43" s="129">
        <v>95535</v>
      </c>
      <c r="E43" s="131">
        <f t="shared" si="1"/>
        <v>0.997671212849057</v>
      </c>
      <c r="F43" s="19"/>
    </row>
    <row r="44" spans="1:7" ht="12.75">
      <c r="A44" s="52">
        <f t="shared" si="0"/>
        <v>234</v>
      </c>
      <c r="B44">
        <v>34</v>
      </c>
      <c r="C44">
        <v>35</v>
      </c>
      <c r="D44" s="129">
        <v>95308</v>
      </c>
      <c r="E44" s="131">
        <f t="shared" si="1"/>
        <v>0.9976239074684671</v>
      </c>
      <c r="F44" s="19">
        <f>SUM(D40:D44)</f>
        <v>478758</v>
      </c>
      <c r="G44">
        <v>7</v>
      </c>
    </row>
    <row r="45" spans="1:6" ht="12.75">
      <c r="A45" s="52">
        <f t="shared" si="0"/>
        <v>236</v>
      </c>
      <c r="B45">
        <v>35</v>
      </c>
      <c r="C45">
        <v>36</v>
      </c>
      <c r="D45" s="129">
        <v>95074</v>
      </c>
      <c r="E45" s="131">
        <f t="shared" si="1"/>
        <v>0.9975448021152474</v>
      </c>
      <c r="F45" s="19"/>
    </row>
    <row r="46" spans="1:6" ht="12.75">
      <c r="A46" s="52">
        <f t="shared" si="0"/>
        <v>245</v>
      </c>
      <c r="B46">
        <v>36</v>
      </c>
      <c r="C46">
        <v>37</v>
      </c>
      <c r="D46" s="129">
        <v>94838</v>
      </c>
      <c r="E46" s="131">
        <f t="shared" si="1"/>
        <v>0.9975177230367924</v>
      </c>
      <c r="F46" s="19"/>
    </row>
    <row r="47" spans="1:6" ht="12.75">
      <c r="A47" s="52">
        <f t="shared" si="0"/>
        <v>252</v>
      </c>
      <c r="B47">
        <v>37</v>
      </c>
      <c r="C47">
        <v>38</v>
      </c>
      <c r="D47" s="129">
        <v>94593</v>
      </c>
      <c r="E47" s="131">
        <f t="shared" si="1"/>
        <v>0.9974166473354562</v>
      </c>
      <c r="F47" s="19"/>
    </row>
    <row r="48" spans="1:6" ht="12.75">
      <c r="A48" s="52">
        <f t="shared" si="0"/>
        <v>264</v>
      </c>
      <c r="B48">
        <v>38</v>
      </c>
      <c r="C48">
        <v>39</v>
      </c>
      <c r="D48" s="129">
        <v>94341</v>
      </c>
      <c r="E48" s="131">
        <f t="shared" si="1"/>
        <v>0.9973359550918144</v>
      </c>
      <c r="F48" s="19"/>
    </row>
    <row r="49" spans="1:7" ht="12.75">
      <c r="A49" s="52">
        <f t="shared" si="0"/>
        <v>277</v>
      </c>
      <c r="B49">
        <v>39</v>
      </c>
      <c r="C49">
        <v>40</v>
      </c>
      <c r="D49" s="129">
        <v>94077</v>
      </c>
      <c r="E49" s="131">
        <f t="shared" si="1"/>
        <v>0.9972016408560435</v>
      </c>
      <c r="F49" s="19">
        <f>SUM(D45:D49)</f>
        <v>472923</v>
      </c>
      <c r="G49">
        <v>8</v>
      </c>
    </row>
    <row r="50" spans="1:6" ht="12.75">
      <c r="A50" s="52">
        <f t="shared" si="0"/>
        <v>295</v>
      </c>
      <c r="B50">
        <v>40</v>
      </c>
      <c r="C50">
        <v>41</v>
      </c>
      <c r="D50" s="129">
        <v>93800</v>
      </c>
      <c r="E50" s="131">
        <f t="shared" si="1"/>
        <v>0.9970556033887135</v>
      </c>
      <c r="F50" s="19"/>
    </row>
    <row r="51" spans="1:6" ht="12.75">
      <c r="A51" s="52">
        <f t="shared" si="0"/>
        <v>310</v>
      </c>
      <c r="B51">
        <v>41</v>
      </c>
      <c r="C51">
        <v>42</v>
      </c>
      <c r="D51" s="129">
        <v>93505</v>
      </c>
      <c r="E51" s="131">
        <f t="shared" si="1"/>
        <v>0.9968550106609808</v>
      </c>
      <c r="F51" s="19"/>
    </row>
    <row r="52" spans="1:6" ht="12.75">
      <c r="A52" s="52">
        <f t="shared" si="0"/>
        <v>326</v>
      </c>
      <c r="B52">
        <v>42</v>
      </c>
      <c r="C52">
        <v>43</v>
      </c>
      <c r="D52" s="129">
        <v>93195</v>
      </c>
      <c r="E52" s="131">
        <f t="shared" si="1"/>
        <v>0.996684669269023</v>
      </c>
      <c r="F52" s="19"/>
    </row>
    <row r="53" spans="1:6" ht="12.75">
      <c r="A53" s="52">
        <f t="shared" si="0"/>
        <v>339</v>
      </c>
      <c r="B53">
        <v>43</v>
      </c>
      <c r="C53">
        <v>44</v>
      </c>
      <c r="D53" s="129">
        <v>92869</v>
      </c>
      <c r="E53" s="131">
        <f t="shared" si="1"/>
        <v>0.9965019582595633</v>
      </c>
      <c r="F53" s="19"/>
    </row>
    <row r="54" spans="1:7" ht="12.75">
      <c r="A54" s="52">
        <f t="shared" si="0"/>
        <v>353</v>
      </c>
      <c r="B54">
        <v>44</v>
      </c>
      <c r="C54">
        <v>45</v>
      </c>
      <c r="D54" s="129">
        <v>92530</v>
      </c>
      <c r="E54" s="131">
        <f t="shared" si="1"/>
        <v>0.9963496968848593</v>
      </c>
      <c r="F54" s="19">
        <f>SUM(D50:D54)</f>
        <v>465899</v>
      </c>
      <c r="G54">
        <v>9</v>
      </c>
    </row>
    <row r="55" spans="1:6" ht="12.75">
      <c r="A55" s="52">
        <f t="shared" si="0"/>
        <v>368</v>
      </c>
      <c r="B55">
        <v>45</v>
      </c>
      <c r="C55">
        <v>46</v>
      </c>
      <c r="D55" s="129">
        <v>92177</v>
      </c>
      <c r="E55" s="131">
        <f t="shared" si="1"/>
        <v>0.9961850210742462</v>
      </c>
      <c r="F55" s="19"/>
    </row>
    <row r="56" spans="1:6" ht="12.75">
      <c r="A56" s="52">
        <f t="shared" si="0"/>
        <v>394</v>
      </c>
      <c r="B56">
        <v>46</v>
      </c>
      <c r="C56">
        <v>47</v>
      </c>
      <c r="D56" s="129">
        <v>91809</v>
      </c>
      <c r="E56" s="131">
        <f t="shared" si="1"/>
        <v>0.9960076808748386</v>
      </c>
      <c r="F56" s="19"/>
    </row>
    <row r="57" spans="1:6" ht="12.75">
      <c r="A57" s="52">
        <f t="shared" si="0"/>
        <v>431</v>
      </c>
      <c r="B57">
        <v>47</v>
      </c>
      <c r="C57">
        <v>48</v>
      </c>
      <c r="D57" s="129">
        <v>91415</v>
      </c>
      <c r="E57" s="131">
        <f t="shared" si="1"/>
        <v>0.9957084817392631</v>
      </c>
      <c r="F57" s="19"/>
    </row>
    <row r="58" spans="1:6" ht="12.75">
      <c r="A58" s="52">
        <f t="shared" si="0"/>
        <v>485</v>
      </c>
      <c r="B58">
        <v>48</v>
      </c>
      <c r="C58">
        <v>49</v>
      </c>
      <c r="D58" s="129">
        <v>90984</v>
      </c>
      <c r="E58" s="131">
        <f t="shared" si="1"/>
        <v>0.995285237652464</v>
      </c>
      <c r="F58" s="19"/>
    </row>
    <row r="59" spans="1:7" ht="12.75">
      <c r="A59" s="52">
        <f t="shared" si="0"/>
        <v>549</v>
      </c>
      <c r="B59">
        <v>49</v>
      </c>
      <c r="C59">
        <v>50</v>
      </c>
      <c r="D59" s="129">
        <v>90499</v>
      </c>
      <c r="E59" s="131">
        <f t="shared" si="1"/>
        <v>0.9946693924206453</v>
      </c>
      <c r="F59" s="19">
        <f>SUM(D55:D59)</f>
        <v>456884</v>
      </c>
      <c r="G59">
        <v>10</v>
      </c>
    </row>
    <row r="60" spans="1:6" ht="12.75">
      <c r="A60" s="52">
        <f t="shared" si="0"/>
        <v>617</v>
      </c>
      <c r="B60">
        <v>50</v>
      </c>
      <c r="C60">
        <v>51</v>
      </c>
      <c r="D60" s="129">
        <v>89950</v>
      </c>
      <c r="E60" s="131">
        <f t="shared" si="1"/>
        <v>0.993933634625797</v>
      </c>
      <c r="F60" s="19"/>
    </row>
    <row r="61" spans="1:6" ht="12.75">
      <c r="A61" s="52">
        <f t="shared" si="0"/>
        <v>679</v>
      </c>
      <c r="B61">
        <v>51</v>
      </c>
      <c r="C61">
        <v>52</v>
      </c>
      <c r="D61" s="129">
        <v>89333</v>
      </c>
      <c r="E61" s="131">
        <f t="shared" si="1"/>
        <v>0.9931406336853807</v>
      </c>
      <c r="F61" s="19"/>
    </row>
    <row r="62" spans="1:6" ht="12.75">
      <c r="A62" s="52">
        <f t="shared" si="0"/>
        <v>729</v>
      </c>
      <c r="B62">
        <v>52</v>
      </c>
      <c r="C62">
        <v>53</v>
      </c>
      <c r="D62" s="129">
        <v>88654</v>
      </c>
      <c r="E62" s="131">
        <f t="shared" si="1"/>
        <v>0.9923992253702439</v>
      </c>
      <c r="F62" s="19"/>
    </row>
    <row r="63" spans="1:6" ht="12.75">
      <c r="A63" s="52">
        <f t="shared" si="0"/>
        <v>769</v>
      </c>
      <c r="B63">
        <v>53</v>
      </c>
      <c r="C63">
        <v>54</v>
      </c>
      <c r="D63" s="129">
        <v>87925</v>
      </c>
      <c r="E63" s="131">
        <f t="shared" si="1"/>
        <v>0.9917770207774043</v>
      </c>
      <c r="F63" s="19"/>
    </row>
    <row r="64" spans="1:7" ht="12.75">
      <c r="A64" s="52">
        <f t="shared" si="0"/>
        <v>804</v>
      </c>
      <c r="B64">
        <v>54</v>
      </c>
      <c r="C64">
        <v>55</v>
      </c>
      <c r="D64" s="129">
        <v>87156</v>
      </c>
      <c r="E64" s="131">
        <f t="shared" si="1"/>
        <v>0.9912539095820302</v>
      </c>
      <c r="F64" s="19">
        <f>SUM(D60:D64)</f>
        <v>443018</v>
      </c>
      <c r="G64">
        <v>11</v>
      </c>
    </row>
    <row r="65" spans="1:6" ht="12.75">
      <c r="A65" s="52">
        <f t="shared" si="0"/>
        <v>839</v>
      </c>
      <c r="B65">
        <v>55</v>
      </c>
      <c r="C65">
        <v>56</v>
      </c>
      <c r="D65" s="129">
        <v>86352</v>
      </c>
      <c r="E65" s="131">
        <f t="shared" si="1"/>
        <v>0.9907751617788793</v>
      </c>
      <c r="F65" s="19"/>
    </row>
    <row r="66" spans="1:6" ht="12.75">
      <c r="A66" s="52">
        <f t="shared" si="0"/>
        <v>884</v>
      </c>
      <c r="B66">
        <v>56</v>
      </c>
      <c r="C66">
        <v>57</v>
      </c>
      <c r="D66" s="129">
        <v>85513</v>
      </c>
      <c r="E66" s="131">
        <f t="shared" si="1"/>
        <v>0.9902839540485455</v>
      </c>
      <c r="F66" s="19"/>
    </row>
    <row r="67" spans="1:6" ht="12.75">
      <c r="A67" s="52">
        <f t="shared" si="0"/>
        <v>938</v>
      </c>
      <c r="B67">
        <v>57</v>
      </c>
      <c r="C67">
        <v>58</v>
      </c>
      <c r="D67" s="129">
        <v>84629</v>
      </c>
      <c r="E67" s="131">
        <f t="shared" si="1"/>
        <v>0.9896623905137231</v>
      </c>
      <c r="F67" s="19"/>
    </row>
    <row r="68" spans="1:6" ht="12.75">
      <c r="A68" s="52">
        <f t="shared" si="0"/>
        <v>1005</v>
      </c>
      <c r="B68">
        <v>58</v>
      </c>
      <c r="C68">
        <v>59</v>
      </c>
      <c r="D68" s="129">
        <v>83691</v>
      </c>
      <c r="E68" s="131">
        <f t="shared" si="1"/>
        <v>0.9889163289179832</v>
      </c>
      <c r="F68" s="19"/>
    </row>
    <row r="69" spans="1:7" ht="12.75">
      <c r="A69" s="52">
        <f t="shared" si="0"/>
        <v>1074</v>
      </c>
      <c r="B69">
        <v>59</v>
      </c>
      <c r="C69">
        <v>60</v>
      </c>
      <c r="D69" s="129">
        <v>82686</v>
      </c>
      <c r="E69" s="131">
        <f t="shared" si="1"/>
        <v>0.9879915403089938</v>
      </c>
      <c r="F69" s="19">
        <f>SUM(D65:D69)</f>
        <v>422871</v>
      </c>
      <c r="G69">
        <v>12</v>
      </c>
    </row>
    <row r="70" spans="1:6" ht="12.75">
      <c r="A70" s="52">
        <f t="shared" si="0"/>
        <v>1142</v>
      </c>
      <c r="B70">
        <v>60</v>
      </c>
      <c r="C70">
        <v>61</v>
      </c>
      <c r="D70" s="129">
        <v>81612</v>
      </c>
      <c r="E70" s="131">
        <f t="shared" si="1"/>
        <v>0.9870111022422176</v>
      </c>
      <c r="F70" s="19"/>
    </row>
    <row r="71" spans="1:6" ht="12.75">
      <c r="A71" s="52">
        <f t="shared" si="0"/>
        <v>1214</v>
      </c>
      <c r="B71">
        <v>61</v>
      </c>
      <c r="C71">
        <v>62</v>
      </c>
      <c r="D71" s="129">
        <v>80470</v>
      </c>
      <c r="E71" s="131">
        <f t="shared" si="1"/>
        <v>0.9860069597608195</v>
      </c>
      <c r="F71" s="19"/>
    </row>
    <row r="72" spans="1:6" ht="12.75">
      <c r="A72" s="52">
        <f t="shared" si="0"/>
        <v>1293</v>
      </c>
      <c r="B72">
        <v>62</v>
      </c>
      <c r="C72">
        <v>63</v>
      </c>
      <c r="D72" s="129">
        <v>79256</v>
      </c>
      <c r="E72" s="131">
        <f t="shared" si="1"/>
        <v>0.9849136324095936</v>
      </c>
      <c r="F72" s="19"/>
    </row>
    <row r="73" spans="1:6" ht="12.75">
      <c r="A73" s="52">
        <f t="shared" si="0"/>
        <v>1379</v>
      </c>
      <c r="B73">
        <v>63</v>
      </c>
      <c r="C73">
        <v>64</v>
      </c>
      <c r="D73" s="129">
        <v>77963</v>
      </c>
      <c r="E73" s="131">
        <f t="shared" si="1"/>
        <v>0.9836857777329161</v>
      </c>
      <c r="F73" s="19"/>
    </row>
    <row r="74" spans="1:7" ht="12.75">
      <c r="A74" s="52">
        <f t="shared" si="0"/>
        <v>1476</v>
      </c>
      <c r="B74">
        <v>64</v>
      </c>
      <c r="C74">
        <v>65</v>
      </c>
      <c r="D74" s="129">
        <v>76584</v>
      </c>
      <c r="E74" s="131">
        <f t="shared" si="1"/>
        <v>0.982312122417044</v>
      </c>
      <c r="F74" s="19">
        <f>SUM(D70:D74)</f>
        <v>395885</v>
      </c>
      <c r="G74">
        <v>13</v>
      </c>
    </row>
    <row r="75" spans="1:6" ht="12.75">
      <c r="A75" s="52">
        <f aca="true" t="shared" si="2" ref="A75:A119">D75-D76</f>
        <v>1570</v>
      </c>
      <c r="B75">
        <v>65</v>
      </c>
      <c r="C75">
        <v>66</v>
      </c>
      <c r="D75" s="129">
        <v>75108</v>
      </c>
      <c r="E75" s="131">
        <f t="shared" si="1"/>
        <v>0.9807270448135381</v>
      </c>
      <c r="F75" s="19"/>
    </row>
    <row r="76" spans="1:6" ht="12.75">
      <c r="A76" s="52">
        <f t="shared" si="2"/>
        <v>1659</v>
      </c>
      <c r="B76">
        <v>66</v>
      </c>
      <c r="C76">
        <v>67</v>
      </c>
      <c r="D76" s="129">
        <v>73538</v>
      </c>
      <c r="E76" s="131">
        <f aca="true" t="shared" si="3" ref="E76:E119">D76/D75</f>
        <v>0.9790967673217233</v>
      </c>
      <c r="F76" s="19"/>
    </row>
    <row r="77" spans="1:6" ht="12.75">
      <c r="A77" s="52">
        <f t="shared" si="2"/>
        <v>1735</v>
      </c>
      <c r="B77">
        <v>67</v>
      </c>
      <c r="C77">
        <v>68</v>
      </c>
      <c r="D77" s="129">
        <v>71879</v>
      </c>
      <c r="E77" s="131">
        <f t="shared" si="3"/>
        <v>0.9774402349805543</v>
      </c>
      <c r="F77" s="19"/>
    </row>
    <row r="78" spans="1:6" ht="12.75">
      <c r="A78" s="52">
        <f t="shared" si="2"/>
        <v>1803</v>
      </c>
      <c r="B78">
        <v>68</v>
      </c>
      <c r="C78">
        <v>69</v>
      </c>
      <c r="D78" s="129">
        <v>70144</v>
      </c>
      <c r="E78" s="131">
        <f t="shared" si="3"/>
        <v>0.9758622128855438</v>
      </c>
      <c r="F78" s="19"/>
    </row>
    <row r="79" spans="1:7" ht="12.75">
      <c r="A79" s="52">
        <f t="shared" si="2"/>
        <v>1863</v>
      </c>
      <c r="B79">
        <v>69</v>
      </c>
      <c r="C79">
        <v>70</v>
      </c>
      <c r="D79" s="129">
        <v>68341</v>
      </c>
      <c r="E79" s="131">
        <f t="shared" si="3"/>
        <v>0.974295734489051</v>
      </c>
      <c r="F79" s="19">
        <f>SUM(D75:D79)</f>
        <v>359010</v>
      </c>
      <c r="G79">
        <v>14</v>
      </c>
    </row>
    <row r="80" spans="1:6" ht="12.75">
      <c r="A80" s="52">
        <f t="shared" si="2"/>
        <v>1925</v>
      </c>
      <c r="B80">
        <v>70</v>
      </c>
      <c r="C80">
        <v>71</v>
      </c>
      <c r="D80" s="129">
        <v>66478</v>
      </c>
      <c r="E80" s="131">
        <f t="shared" si="3"/>
        <v>0.9727396438448369</v>
      </c>
      <c r="F80" s="19"/>
    </row>
    <row r="81" spans="1:6" ht="12.75">
      <c r="A81" s="52">
        <f t="shared" si="2"/>
        <v>1997</v>
      </c>
      <c r="B81">
        <v>71</v>
      </c>
      <c r="C81">
        <v>72</v>
      </c>
      <c r="D81" s="129">
        <v>64553</v>
      </c>
      <c r="E81" s="131">
        <f t="shared" si="3"/>
        <v>0.9710430518366978</v>
      </c>
      <c r="F81" s="19"/>
    </row>
    <row r="82" spans="1:6" ht="12.75">
      <c r="A82" s="52">
        <f t="shared" si="2"/>
        <v>2084</v>
      </c>
      <c r="B82">
        <v>72</v>
      </c>
      <c r="C82">
        <v>73</v>
      </c>
      <c r="D82" s="129">
        <v>62556</v>
      </c>
      <c r="E82" s="131">
        <f t="shared" si="3"/>
        <v>0.9690641798212322</v>
      </c>
      <c r="F82" s="19"/>
    </row>
    <row r="83" spans="1:6" ht="12.75">
      <c r="A83" s="52">
        <f t="shared" si="2"/>
        <v>2175</v>
      </c>
      <c r="B83">
        <v>73</v>
      </c>
      <c r="C83">
        <v>74</v>
      </c>
      <c r="D83" s="129">
        <v>60472</v>
      </c>
      <c r="E83" s="131">
        <f t="shared" si="3"/>
        <v>0.9666858494788669</v>
      </c>
      <c r="F83" s="19"/>
    </row>
    <row r="84" spans="1:7" ht="12.75">
      <c r="A84" s="52">
        <f t="shared" si="2"/>
        <v>2262</v>
      </c>
      <c r="B84">
        <v>74</v>
      </c>
      <c r="C84">
        <v>75</v>
      </c>
      <c r="D84" s="129">
        <v>58297</v>
      </c>
      <c r="E84" s="131">
        <f t="shared" si="3"/>
        <v>0.9640329408651938</v>
      </c>
      <c r="F84" s="19">
        <f>SUM(D80:D84)</f>
        <v>312356</v>
      </c>
      <c r="G84">
        <v>15</v>
      </c>
    </row>
    <row r="85" spans="1:6" ht="12.75">
      <c r="A85" s="52">
        <f t="shared" si="2"/>
        <v>2338</v>
      </c>
      <c r="B85">
        <v>75</v>
      </c>
      <c r="C85">
        <v>76</v>
      </c>
      <c r="D85" s="129">
        <v>56035</v>
      </c>
      <c r="E85" s="131">
        <f t="shared" si="3"/>
        <v>0.961198689469441</v>
      </c>
      <c r="F85" s="19"/>
    </row>
    <row r="86" spans="1:6" ht="12.75">
      <c r="A86" s="52">
        <f t="shared" si="2"/>
        <v>2395</v>
      </c>
      <c r="B86">
        <v>76</v>
      </c>
      <c r="C86">
        <v>77</v>
      </c>
      <c r="D86" s="129">
        <v>53697</v>
      </c>
      <c r="E86" s="131">
        <f t="shared" si="3"/>
        <v>0.9582760774515927</v>
      </c>
      <c r="F86" s="19"/>
    </row>
    <row r="87" spans="1:6" ht="12.75">
      <c r="A87" s="52">
        <f t="shared" si="2"/>
        <v>2447</v>
      </c>
      <c r="B87">
        <v>77</v>
      </c>
      <c r="C87">
        <v>78</v>
      </c>
      <c r="D87" s="129">
        <v>51302</v>
      </c>
      <c r="E87" s="131">
        <f t="shared" si="3"/>
        <v>0.9553978807009703</v>
      </c>
      <c r="F87" s="19"/>
    </row>
    <row r="88" spans="1:6" ht="12.75">
      <c r="A88" s="52">
        <f t="shared" si="2"/>
        <v>2494</v>
      </c>
      <c r="B88">
        <v>78</v>
      </c>
      <c r="C88">
        <v>79</v>
      </c>
      <c r="D88" s="129">
        <v>48855</v>
      </c>
      <c r="E88" s="131">
        <f t="shared" si="3"/>
        <v>0.9523020545007992</v>
      </c>
      <c r="F88" s="19"/>
    </row>
    <row r="89" spans="1:7" ht="12.75">
      <c r="A89" s="52">
        <f t="shared" si="2"/>
        <v>2548</v>
      </c>
      <c r="B89">
        <v>79</v>
      </c>
      <c r="C89">
        <v>80</v>
      </c>
      <c r="D89" s="129">
        <v>46361</v>
      </c>
      <c r="E89" s="131">
        <f t="shared" si="3"/>
        <v>0.9489509773820489</v>
      </c>
      <c r="F89" s="19">
        <f>SUM(D85:D89)</f>
        <v>256250</v>
      </c>
      <c r="G89">
        <v>16</v>
      </c>
    </row>
    <row r="90" spans="1:6" ht="12.75">
      <c r="A90" s="52">
        <f t="shared" si="2"/>
        <v>2608</v>
      </c>
      <c r="B90">
        <v>80</v>
      </c>
      <c r="C90">
        <v>81</v>
      </c>
      <c r="D90" s="129">
        <v>43813</v>
      </c>
      <c r="E90" s="131">
        <f t="shared" si="3"/>
        <v>0.9450400120791183</v>
      </c>
      <c r="F90" s="19"/>
    </row>
    <row r="91" spans="1:6" ht="12.75">
      <c r="A91" s="52">
        <f t="shared" si="2"/>
        <v>2662</v>
      </c>
      <c r="B91">
        <v>81</v>
      </c>
      <c r="C91">
        <v>82</v>
      </c>
      <c r="D91" s="129">
        <v>41205</v>
      </c>
      <c r="E91" s="131">
        <f t="shared" si="3"/>
        <v>0.9404742884531988</v>
      </c>
      <c r="F91" s="19"/>
    </row>
    <row r="92" spans="1:6" ht="12.75">
      <c r="A92" s="52">
        <f t="shared" si="2"/>
        <v>2688</v>
      </c>
      <c r="B92">
        <v>82</v>
      </c>
      <c r="C92">
        <v>83</v>
      </c>
      <c r="D92" s="129">
        <v>38543</v>
      </c>
      <c r="E92" s="131">
        <f t="shared" si="3"/>
        <v>0.9353961897827934</v>
      </c>
      <c r="F92" s="19"/>
    </row>
    <row r="93" spans="1:6" ht="12.75">
      <c r="A93" s="52">
        <f t="shared" si="2"/>
        <v>2676</v>
      </c>
      <c r="B93">
        <v>83</v>
      </c>
      <c r="C93">
        <v>84</v>
      </c>
      <c r="D93" s="129">
        <v>35855</v>
      </c>
      <c r="E93" s="131">
        <f t="shared" si="3"/>
        <v>0.930259709934359</v>
      </c>
      <c r="F93" s="19"/>
    </row>
    <row r="94" spans="1:7" ht="12.75">
      <c r="A94" s="52">
        <f t="shared" si="2"/>
        <v>2640</v>
      </c>
      <c r="B94">
        <v>84</v>
      </c>
      <c r="C94">
        <v>85</v>
      </c>
      <c r="D94" s="129">
        <v>33179</v>
      </c>
      <c r="E94" s="131">
        <f t="shared" si="3"/>
        <v>0.9253660577325338</v>
      </c>
      <c r="F94" s="19">
        <f>SUM(D90:D94)</f>
        <v>192595</v>
      </c>
      <c r="G94">
        <v>17</v>
      </c>
    </row>
    <row r="95" spans="1:6" ht="12.75">
      <c r="A95" s="52">
        <f t="shared" si="2"/>
        <v>2599</v>
      </c>
      <c r="B95">
        <v>85</v>
      </c>
      <c r="C95">
        <v>86</v>
      </c>
      <c r="D95" s="129">
        <v>30539</v>
      </c>
      <c r="E95" s="131">
        <f t="shared" si="3"/>
        <v>0.9204315983001295</v>
      </c>
      <c r="F95" s="19"/>
    </row>
    <row r="96" spans="1:6" ht="12.75">
      <c r="A96" s="52">
        <f t="shared" si="2"/>
        <v>2558</v>
      </c>
      <c r="B96">
        <v>86</v>
      </c>
      <c r="C96">
        <v>87</v>
      </c>
      <c r="D96" s="129">
        <v>27940</v>
      </c>
      <c r="E96" s="131">
        <f t="shared" si="3"/>
        <v>0.9148957071285897</v>
      </c>
      <c r="F96" s="19"/>
    </row>
    <row r="97" spans="1:6" ht="12.75">
      <c r="A97" s="52">
        <f t="shared" si="2"/>
        <v>2511</v>
      </c>
      <c r="B97">
        <v>87</v>
      </c>
      <c r="C97">
        <v>88</v>
      </c>
      <c r="D97" s="129">
        <v>25382</v>
      </c>
      <c r="E97" s="131">
        <f t="shared" si="3"/>
        <v>0.9084466714387974</v>
      </c>
      <c r="F97" s="19"/>
    </row>
    <row r="98" spans="1:6" ht="12.75">
      <c r="A98" s="52">
        <f t="shared" si="2"/>
        <v>2460</v>
      </c>
      <c r="B98">
        <v>88</v>
      </c>
      <c r="C98">
        <v>89</v>
      </c>
      <c r="D98" s="129">
        <v>22871</v>
      </c>
      <c r="E98" s="131">
        <f t="shared" si="3"/>
        <v>0.9010716255614215</v>
      </c>
      <c r="F98" s="19"/>
    </row>
    <row r="99" spans="1:7" ht="12.75">
      <c r="A99" s="52">
        <f t="shared" si="2"/>
        <v>2404</v>
      </c>
      <c r="B99">
        <v>89</v>
      </c>
      <c r="C99">
        <v>90</v>
      </c>
      <c r="D99" s="129">
        <v>20411</v>
      </c>
      <c r="E99" s="131">
        <f t="shared" si="3"/>
        <v>0.892440208123825</v>
      </c>
      <c r="F99" s="19">
        <f>SUM(D95:D99)</f>
        <v>127143</v>
      </c>
      <c r="G99">
        <v>18</v>
      </c>
    </row>
    <row r="100" spans="1:6" ht="12.75">
      <c r="A100" s="52">
        <f t="shared" si="2"/>
        <v>2332</v>
      </c>
      <c r="B100">
        <v>90</v>
      </c>
      <c r="C100">
        <v>91</v>
      </c>
      <c r="D100" s="129">
        <v>18007</v>
      </c>
      <c r="E100" s="131">
        <f t="shared" si="3"/>
        <v>0.8822203713683798</v>
      </c>
      <c r="F100" s="19"/>
    </row>
    <row r="101" spans="1:6" ht="12.75">
      <c r="A101" s="52">
        <f t="shared" si="2"/>
        <v>2230</v>
      </c>
      <c r="B101">
        <v>91</v>
      </c>
      <c r="C101">
        <v>92</v>
      </c>
      <c r="D101" s="129">
        <v>15675</v>
      </c>
      <c r="E101" s="131">
        <f t="shared" si="3"/>
        <v>0.870494807574832</v>
      </c>
      <c r="F101" s="19"/>
    </row>
    <row r="102" spans="1:6" ht="12.75">
      <c r="A102" s="52">
        <f t="shared" si="2"/>
        <v>2079</v>
      </c>
      <c r="B102">
        <v>92</v>
      </c>
      <c r="C102">
        <v>93</v>
      </c>
      <c r="D102" s="129">
        <v>13445</v>
      </c>
      <c r="E102" s="131">
        <f t="shared" si="3"/>
        <v>0.8577352472089315</v>
      </c>
      <c r="F102" s="19"/>
    </row>
    <row r="103" spans="1:6" ht="12.75">
      <c r="A103" s="52">
        <f t="shared" si="2"/>
        <v>1883</v>
      </c>
      <c r="B103">
        <v>93</v>
      </c>
      <c r="C103">
        <v>94</v>
      </c>
      <c r="D103" s="129">
        <v>11366</v>
      </c>
      <c r="E103" s="131">
        <f t="shared" si="3"/>
        <v>0.8453700260319822</v>
      </c>
      <c r="F103" s="19"/>
    </row>
    <row r="104" spans="1:7" ht="12.75">
      <c r="A104" s="52">
        <f t="shared" si="2"/>
        <v>1678</v>
      </c>
      <c r="B104">
        <v>94</v>
      </c>
      <c r="C104">
        <v>95</v>
      </c>
      <c r="D104" s="129">
        <v>9483</v>
      </c>
      <c r="E104" s="131">
        <f t="shared" si="3"/>
        <v>0.834330459264473</v>
      </c>
      <c r="F104" s="19">
        <f>SUM(D100:D104)</f>
        <v>67976</v>
      </c>
      <c r="G104">
        <v>19</v>
      </c>
    </row>
    <row r="105" spans="1:5" ht="12.75">
      <c r="A105" s="52">
        <f t="shared" si="2"/>
        <v>1478</v>
      </c>
      <c r="B105">
        <v>95</v>
      </c>
      <c r="C105">
        <v>96</v>
      </c>
      <c r="D105" s="129">
        <v>7805</v>
      </c>
      <c r="E105" s="131">
        <f t="shared" si="3"/>
        <v>0.8230517768638617</v>
      </c>
    </row>
    <row r="106" spans="1:5" ht="12.75">
      <c r="A106" s="52">
        <f t="shared" si="2"/>
        <v>1284</v>
      </c>
      <c r="B106">
        <v>96</v>
      </c>
      <c r="C106">
        <v>97</v>
      </c>
      <c r="D106" s="129">
        <v>6327</v>
      </c>
      <c r="E106" s="131">
        <f t="shared" si="3"/>
        <v>0.8106342088404869</v>
      </c>
    </row>
    <row r="107" spans="1:5" ht="12.75">
      <c r="A107" s="52">
        <f t="shared" si="2"/>
        <v>1097</v>
      </c>
      <c r="B107">
        <v>97</v>
      </c>
      <c r="C107">
        <v>98</v>
      </c>
      <c r="D107" s="129">
        <v>5043</v>
      </c>
      <c r="E107" s="131">
        <f t="shared" si="3"/>
        <v>0.7970602181128497</v>
      </c>
    </row>
    <row r="108" spans="1:5" ht="12.75">
      <c r="A108" s="52">
        <f t="shared" si="2"/>
        <v>914</v>
      </c>
      <c r="B108">
        <v>98</v>
      </c>
      <c r="C108">
        <v>99</v>
      </c>
      <c r="D108" s="129">
        <v>3946</v>
      </c>
      <c r="E108" s="131">
        <f t="shared" si="3"/>
        <v>0.7824707515367837</v>
      </c>
    </row>
    <row r="109" spans="1:7" ht="12.75">
      <c r="A109" s="52">
        <f t="shared" si="2"/>
        <v>743</v>
      </c>
      <c r="B109">
        <v>99</v>
      </c>
      <c r="C109">
        <v>100</v>
      </c>
      <c r="D109" s="129">
        <v>3032</v>
      </c>
      <c r="E109" s="131">
        <f t="shared" si="3"/>
        <v>0.7683730359858084</v>
      </c>
      <c r="F109" s="19">
        <f>SUM(D105:D109)</f>
        <v>26153</v>
      </c>
      <c r="G109">
        <v>20</v>
      </c>
    </row>
    <row r="110" spans="1:5" ht="12.75">
      <c r="A110" s="52">
        <f t="shared" si="2"/>
        <v>595</v>
      </c>
      <c r="B110">
        <v>100</v>
      </c>
      <c r="C110">
        <v>101</v>
      </c>
      <c r="D110" s="129">
        <v>2289</v>
      </c>
      <c r="E110" s="131">
        <f t="shared" si="3"/>
        <v>0.7549472295514512</v>
      </c>
    </row>
    <row r="111" spans="1:5" ht="12.75">
      <c r="A111" s="52">
        <f t="shared" si="2"/>
        <v>467</v>
      </c>
      <c r="B111">
        <v>101</v>
      </c>
      <c r="C111">
        <v>102</v>
      </c>
      <c r="D111" s="129">
        <v>1694</v>
      </c>
      <c r="E111" s="131">
        <f t="shared" si="3"/>
        <v>0.7400611620795107</v>
      </c>
    </row>
    <row r="112" spans="1:5" ht="12.75">
      <c r="A112" s="52">
        <f t="shared" si="2"/>
        <v>358</v>
      </c>
      <c r="B112">
        <v>102</v>
      </c>
      <c r="C112">
        <v>103</v>
      </c>
      <c r="D112" s="129">
        <v>1227</v>
      </c>
      <c r="E112" s="131">
        <f t="shared" si="3"/>
        <v>0.7243211334120425</v>
      </c>
    </row>
    <row r="113" spans="1:5" ht="12.75">
      <c r="A113" s="52">
        <f t="shared" si="2"/>
        <v>269</v>
      </c>
      <c r="B113">
        <v>103</v>
      </c>
      <c r="C113">
        <v>104</v>
      </c>
      <c r="D113" s="129">
        <v>869</v>
      </c>
      <c r="E113" s="131">
        <f t="shared" si="3"/>
        <v>0.7082314588427058</v>
      </c>
    </row>
    <row r="114" spans="1:7" ht="12.75">
      <c r="A114" s="52">
        <f t="shared" si="2"/>
        <v>197</v>
      </c>
      <c r="B114">
        <v>104</v>
      </c>
      <c r="C114">
        <v>105</v>
      </c>
      <c r="D114" s="129">
        <v>600</v>
      </c>
      <c r="E114" s="131">
        <f t="shared" si="3"/>
        <v>0.6904487917146145</v>
      </c>
      <c r="F114" s="19">
        <f>SUM(D110:D114)</f>
        <v>6679</v>
      </c>
      <c r="G114">
        <v>21</v>
      </c>
    </row>
    <row r="115" spans="1:5" ht="12.75">
      <c r="A115" s="52">
        <f t="shared" si="2"/>
        <v>139</v>
      </c>
      <c r="B115">
        <v>105</v>
      </c>
      <c r="C115">
        <v>106</v>
      </c>
      <c r="D115" s="129">
        <v>403</v>
      </c>
      <c r="E115" s="131">
        <f t="shared" si="3"/>
        <v>0.6716666666666666</v>
      </c>
    </row>
    <row r="116" spans="1:5" ht="12.75">
      <c r="A116" s="52">
        <f t="shared" si="2"/>
        <v>98</v>
      </c>
      <c r="B116">
        <v>106</v>
      </c>
      <c r="C116">
        <v>107</v>
      </c>
      <c r="D116" s="129">
        <v>264</v>
      </c>
      <c r="E116" s="131">
        <f t="shared" si="3"/>
        <v>0.6550868486352357</v>
      </c>
    </row>
    <row r="117" spans="1:5" ht="12.75">
      <c r="A117" s="52">
        <f t="shared" si="2"/>
        <v>64</v>
      </c>
      <c r="B117">
        <v>107</v>
      </c>
      <c r="C117">
        <v>108</v>
      </c>
      <c r="D117" s="129">
        <v>166</v>
      </c>
      <c r="E117" s="131">
        <f t="shared" si="3"/>
        <v>0.6287878787878788</v>
      </c>
    </row>
    <row r="118" spans="1:5" ht="12.75">
      <c r="A118" s="52">
        <f t="shared" si="2"/>
        <v>43</v>
      </c>
      <c r="B118">
        <v>108</v>
      </c>
      <c r="C118">
        <v>109</v>
      </c>
      <c r="D118" s="129">
        <v>102</v>
      </c>
      <c r="E118" s="131">
        <f t="shared" si="3"/>
        <v>0.6144578313253012</v>
      </c>
    </row>
    <row r="119" spans="1:7" ht="12.75">
      <c r="A119" s="52">
        <f t="shared" si="2"/>
        <v>59</v>
      </c>
      <c r="B119">
        <v>109</v>
      </c>
      <c r="C119">
        <v>110</v>
      </c>
      <c r="D119" s="129">
        <v>59</v>
      </c>
      <c r="E119" s="131">
        <f t="shared" si="3"/>
        <v>0.5784313725490197</v>
      </c>
      <c r="F119" s="19">
        <f>SUM(D115:D119)</f>
        <v>994</v>
      </c>
      <c r="G119">
        <v>22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8.8515625" style="0" customWidth="1"/>
    <col min="3" max="3" width="11.7109375" style="0" customWidth="1"/>
    <col min="4" max="5" width="17.28125" style="0" customWidth="1"/>
    <col min="8" max="8" width="24.57421875" style="0" customWidth="1"/>
    <col min="9" max="9" width="11.7109375" style="0" customWidth="1"/>
    <col min="10" max="10" width="17.140625" style="0" customWidth="1"/>
    <col min="11" max="13" width="13.421875" style="0" customWidth="1"/>
  </cols>
  <sheetData>
    <row r="1" ht="17.25">
      <c r="A1" s="1" t="s">
        <v>90</v>
      </c>
    </row>
    <row r="2" ht="15">
      <c r="A2" s="124" t="s">
        <v>150</v>
      </c>
    </row>
    <row r="4" spans="3:6" ht="12.75">
      <c r="C4" s="2"/>
      <c r="D4" s="3" t="s">
        <v>114</v>
      </c>
      <c r="E4" s="21"/>
      <c r="F4" s="21"/>
    </row>
    <row r="6" ht="17.25">
      <c r="B6" s="125" t="s">
        <v>169</v>
      </c>
    </row>
    <row r="7" spans="2:10" ht="15">
      <c r="B7" s="126"/>
      <c r="C7" s="126"/>
      <c r="D7" s="127" t="s">
        <v>152</v>
      </c>
      <c r="E7" s="127"/>
      <c r="F7" s="126"/>
      <c r="G7" s="126"/>
      <c r="H7" s="126"/>
      <c r="I7" s="126"/>
      <c r="J7" s="126"/>
    </row>
    <row r="8" spans="2:10" ht="15">
      <c r="B8" s="128" t="s">
        <v>153</v>
      </c>
      <c r="C8" s="127"/>
      <c r="D8" s="127" t="s">
        <v>154</v>
      </c>
      <c r="E8" s="127" t="s">
        <v>118</v>
      </c>
      <c r="F8" s="126"/>
      <c r="G8" s="126"/>
      <c r="H8" s="128" t="s">
        <v>155</v>
      </c>
      <c r="I8" s="126"/>
      <c r="J8" s="127" t="s">
        <v>63</v>
      </c>
    </row>
    <row r="9" spans="2:10" ht="15">
      <c r="B9" s="127" t="s">
        <v>156</v>
      </c>
      <c r="C9" s="127" t="s">
        <v>157</v>
      </c>
      <c r="D9" s="127" t="s">
        <v>158</v>
      </c>
      <c r="E9" s="127" t="s">
        <v>159</v>
      </c>
      <c r="F9" s="126"/>
      <c r="G9" s="126"/>
      <c r="H9" s="127" t="s">
        <v>156</v>
      </c>
      <c r="I9" s="127" t="s">
        <v>157</v>
      </c>
      <c r="J9" s="127" t="s">
        <v>159</v>
      </c>
    </row>
    <row r="10" spans="1:10" ht="12.75">
      <c r="A10" s="52">
        <f>D10-D11</f>
        <v>424</v>
      </c>
      <c r="B10">
        <v>0</v>
      </c>
      <c r="C10">
        <v>1</v>
      </c>
      <c r="D10" s="129">
        <v>98635</v>
      </c>
      <c r="E10" s="19"/>
      <c r="F10" s="19"/>
      <c r="H10">
        <v>0</v>
      </c>
      <c r="I10">
        <v>4</v>
      </c>
      <c r="J10" s="130">
        <f>F19/F14</f>
        <v>0.9959253773609892</v>
      </c>
    </row>
    <row r="11" spans="1:10" ht="12.75">
      <c r="A11" s="52">
        <f aca="true" t="shared" si="0" ref="A11:A74">D11-D12</f>
        <v>133</v>
      </c>
      <c r="B11">
        <v>1</v>
      </c>
      <c r="C11">
        <v>2</v>
      </c>
      <c r="D11" s="129">
        <v>98211</v>
      </c>
      <c r="E11" s="131">
        <f>D11/D10</f>
        <v>0.9957013230597658</v>
      </c>
      <c r="F11" s="19"/>
      <c r="H11">
        <v>5</v>
      </c>
      <c r="I11">
        <v>9</v>
      </c>
      <c r="J11" s="130">
        <f>F24/F19</f>
        <v>0.9981916484433653</v>
      </c>
    </row>
    <row r="12" spans="1:10" ht="12.75">
      <c r="A12" s="52">
        <f t="shared" si="0"/>
        <v>84</v>
      </c>
      <c r="B12">
        <v>2</v>
      </c>
      <c r="C12">
        <v>3</v>
      </c>
      <c r="D12" s="129">
        <v>98078</v>
      </c>
      <c r="E12" s="131">
        <f aca="true" t="shared" si="1" ref="E12:E75">D12/D11</f>
        <v>0.9986457728767654</v>
      </c>
      <c r="F12" s="19"/>
      <c r="H12">
        <v>10</v>
      </c>
      <c r="I12">
        <v>14</v>
      </c>
      <c r="J12" s="130">
        <f>F29/F24</f>
        <v>0.9943786260730922</v>
      </c>
    </row>
    <row r="13" spans="1:10" ht="12.75">
      <c r="A13" s="52">
        <f t="shared" si="0"/>
        <v>69</v>
      </c>
      <c r="B13">
        <v>3</v>
      </c>
      <c r="C13">
        <v>4</v>
      </c>
      <c r="D13" s="129">
        <v>97994</v>
      </c>
      <c r="E13" s="131">
        <f t="shared" si="1"/>
        <v>0.9991435388160443</v>
      </c>
      <c r="F13" s="19"/>
      <c r="H13">
        <v>15</v>
      </c>
      <c r="I13">
        <v>19</v>
      </c>
      <c r="J13" s="130">
        <f>F34/F29</f>
        <v>0.9871541746356262</v>
      </c>
    </row>
    <row r="14" spans="1:10" ht="12.75">
      <c r="A14" s="52">
        <f t="shared" si="0"/>
        <v>60</v>
      </c>
      <c r="B14">
        <v>4</v>
      </c>
      <c r="C14">
        <v>5</v>
      </c>
      <c r="D14" s="129">
        <v>97925</v>
      </c>
      <c r="E14" s="131">
        <f t="shared" si="1"/>
        <v>0.9992958752576688</v>
      </c>
      <c r="F14" s="19">
        <f>SUM(D10:D14)</f>
        <v>490843</v>
      </c>
      <c r="G14">
        <v>1</v>
      </c>
      <c r="H14">
        <v>20</v>
      </c>
      <c r="I14">
        <v>24</v>
      </c>
      <c r="J14" s="130">
        <f>F39/F34</f>
        <v>0.9824983350139775</v>
      </c>
    </row>
    <row r="15" spans="1:10" ht="12.75">
      <c r="A15" s="52">
        <f t="shared" si="0"/>
        <v>54</v>
      </c>
      <c r="B15">
        <v>5</v>
      </c>
      <c r="C15">
        <v>6</v>
      </c>
      <c r="D15" s="129">
        <v>97865</v>
      </c>
      <c r="E15" s="131">
        <f t="shared" si="1"/>
        <v>0.9993872861884096</v>
      </c>
      <c r="F15" s="19"/>
      <c r="H15">
        <v>25</v>
      </c>
      <c r="I15">
        <v>29</v>
      </c>
      <c r="J15" s="130">
        <f>F44/F39</f>
        <v>0.9787122821929451</v>
      </c>
    </row>
    <row r="16" spans="1:10" ht="12.75">
      <c r="A16" s="52">
        <f t="shared" si="0"/>
        <v>48</v>
      </c>
      <c r="B16">
        <v>6</v>
      </c>
      <c r="C16">
        <v>7</v>
      </c>
      <c r="D16" s="129">
        <v>97811</v>
      </c>
      <c r="E16" s="131">
        <f t="shared" si="1"/>
        <v>0.9994482194860267</v>
      </c>
      <c r="F16" s="19"/>
      <c r="H16">
        <v>30</v>
      </c>
      <c r="I16">
        <v>34</v>
      </c>
      <c r="J16" s="130">
        <f>F49/F44</f>
        <v>0.9735682245506772</v>
      </c>
    </row>
    <row r="17" spans="1:10" ht="12.75">
      <c r="A17" s="52">
        <f t="shared" si="0"/>
        <v>44</v>
      </c>
      <c r="B17">
        <v>7</v>
      </c>
      <c r="C17">
        <v>8</v>
      </c>
      <c r="D17" s="129">
        <v>97763</v>
      </c>
      <c r="E17" s="131">
        <f t="shared" si="1"/>
        <v>0.9995092576499576</v>
      </c>
      <c r="F17" s="19"/>
      <c r="H17">
        <v>35</v>
      </c>
      <c r="I17">
        <v>39</v>
      </c>
      <c r="J17" s="130">
        <f>F54/F49</f>
        <v>0.967554102513782</v>
      </c>
    </row>
    <row r="18" spans="1:10" ht="12.75">
      <c r="A18" s="52">
        <f t="shared" si="0"/>
        <v>34</v>
      </c>
      <c r="B18">
        <v>8</v>
      </c>
      <c r="C18">
        <v>9</v>
      </c>
      <c r="D18" s="129">
        <v>97719</v>
      </c>
      <c r="E18" s="131">
        <f t="shared" si="1"/>
        <v>0.9995499319783558</v>
      </c>
      <c r="F18" s="19"/>
      <c r="H18">
        <v>40</v>
      </c>
      <c r="I18">
        <v>44</v>
      </c>
      <c r="J18" s="130">
        <f>F59/F54</f>
        <v>0.960832897323785</v>
      </c>
    </row>
    <row r="19" spans="1:10" ht="12.75">
      <c r="A19" s="52">
        <f t="shared" si="0"/>
        <v>28</v>
      </c>
      <c r="B19">
        <v>9</v>
      </c>
      <c r="C19">
        <v>10</v>
      </c>
      <c r="D19" s="129">
        <v>97685</v>
      </c>
      <c r="E19" s="131">
        <f t="shared" si="1"/>
        <v>0.9996520635700324</v>
      </c>
      <c r="F19" s="19">
        <f>SUM(D15:D19)</f>
        <v>488843</v>
      </c>
      <c r="G19">
        <v>2</v>
      </c>
      <c r="H19">
        <v>45</v>
      </c>
      <c r="I19">
        <v>49</v>
      </c>
      <c r="J19" s="130">
        <f>F64/F59</f>
        <v>0.9451646332394582</v>
      </c>
    </row>
    <row r="20" spans="1:10" ht="12.75">
      <c r="A20" s="52">
        <f t="shared" si="0"/>
        <v>23</v>
      </c>
      <c r="B20">
        <v>10</v>
      </c>
      <c r="C20">
        <v>11</v>
      </c>
      <c r="D20" s="129">
        <v>97657</v>
      </c>
      <c r="E20" s="131">
        <f t="shared" si="1"/>
        <v>0.9997133643855249</v>
      </c>
      <c r="F20" s="19"/>
      <c r="H20">
        <v>50</v>
      </c>
      <c r="I20">
        <v>54</v>
      </c>
      <c r="J20" s="130">
        <f>F69/F64</f>
        <v>0.9191994050867116</v>
      </c>
    </row>
    <row r="21" spans="1:10" ht="12.75">
      <c r="A21" s="52">
        <f t="shared" si="0"/>
        <v>26</v>
      </c>
      <c r="B21">
        <v>11</v>
      </c>
      <c r="C21">
        <v>12</v>
      </c>
      <c r="D21" s="129">
        <v>97634</v>
      </c>
      <c r="E21" s="131">
        <f t="shared" si="1"/>
        <v>0.9997644818087797</v>
      </c>
      <c r="F21" s="19"/>
      <c r="H21">
        <v>55</v>
      </c>
      <c r="I21">
        <v>59</v>
      </c>
      <c r="J21" s="130">
        <f>F74/F69</f>
        <v>0.8838449240828228</v>
      </c>
    </row>
    <row r="22" spans="1:10" ht="12.75">
      <c r="A22" s="52">
        <f t="shared" si="0"/>
        <v>42</v>
      </c>
      <c r="B22">
        <v>12</v>
      </c>
      <c r="C22">
        <v>13</v>
      </c>
      <c r="D22" s="129">
        <v>97608</v>
      </c>
      <c r="E22" s="131">
        <f t="shared" si="1"/>
        <v>0.9997336993260545</v>
      </c>
      <c r="F22" s="19"/>
      <c r="H22">
        <v>60</v>
      </c>
      <c r="I22">
        <v>64</v>
      </c>
      <c r="J22" s="130">
        <f>F79/F74</f>
        <v>0.8381927067225237</v>
      </c>
    </row>
    <row r="23" spans="1:10" ht="12.75">
      <c r="A23" s="52">
        <f t="shared" si="0"/>
        <v>72</v>
      </c>
      <c r="B23">
        <v>13</v>
      </c>
      <c r="C23">
        <v>14</v>
      </c>
      <c r="D23" s="129">
        <v>97566</v>
      </c>
      <c r="E23" s="131">
        <f t="shared" si="1"/>
        <v>0.9995697074010327</v>
      </c>
      <c r="F23" s="19"/>
      <c r="H23">
        <v>65</v>
      </c>
      <c r="I23">
        <v>69</v>
      </c>
      <c r="J23" s="130">
        <f>F84/F79</f>
        <v>0.7827645839855688</v>
      </c>
    </row>
    <row r="24" spans="1:10" ht="12.75">
      <c r="A24" s="52">
        <f t="shared" si="0"/>
        <v>106</v>
      </c>
      <c r="B24">
        <v>14</v>
      </c>
      <c r="C24">
        <v>15</v>
      </c>
      <c r="D24" s="129">
        <v>97494</v>
      </c>
      <c r="E24" s="131">
        <f t="shared" si="1"/>
        <v>0.9992620380050428</v>
      </c>
      <c r="F24" s="19">
        <f>SUM(D20:D24)</f>
        <v>487959</v>
      </c>
      <c r="G24">
        <v>3</v>
      </c>
      <c r="H24">
        <v>70</v>
      </c>
      <c r="I24">
        <v>74</v>
      </c>
      <c r="J24" s="130">
        <f>F89/F84</f>
        <v>0.7133966917751474</v>
      </c>
    </row>
    <row r="25" spans="1:10" ht="12.75">
      <c r="A25" s="52">
        <f t="shared" si="0"/>
        <v>142</v>
      </c>
      <c r="B25">
        <v>15</v>
      </c>
      <c r="C25">
        <v>16</v>
      </c>
      <c r="D25" s="129">
        <v>97388</v>
      </c>
      <c r="E25" s="131">
        <f t="shared" si="1"/>
        <v>0.99891275360535</v>
      </c>
      <c r="F25" s="19"/>
      <c r="H25">
        <v>75</v>
      </c>
      <c r="I25">
        <v>79</v>
      </c>
      <c r="J25" s="130">
        <f>F94/F89</f>
        <v>0.6299715008442959</v>
      </c>
    </row>
    <row r="26" spans="1:10" ht="12.75">
      <c r="A26" s="52">
        <f t="shared" si="0"/>
        <v>175</v>
      </c>
      <c r="B26">
        <v>16</v>
      </c>
      <c r="C26">
        <v>17</v>
      </c>
      <c r="D26" s="129">
        <v>97246</v>
      </c>
      <c r="E26" s="131">
        <f t="shared" si="1"/>
        <v>0.9985419148149669</v>
      </c>
      <c r="F26" s="19"/>
      <c r="H26">
        <v>80</v>
      </c>
      <c r="I26">
        <v>84</v>
      </c>
      <c r="J26" s="130">
        <f>F99/F94</f>
        <v>0.5335953722930881</v>
      </c>
    </row>
    <row r="27" spans="1:15" ht="15">
      <c r="A27" s="52">
        <f t="shared" si="0"/>
        <v>202</v>
      </c>
      <c r="B27">
        <v>17</v>
      </c>
      <c r="C27">
        <v>18</v>
      </c>
      <c r="D27" s="129">
        <v>97071</v>
      </c>
      <c r="E27" s="131">
        <f t="shared" si="1"/>
        <v>0.9982004401209305</v>
      </c>
      <c r="F27" s="19"/>
      <c r="H27">
        <v>85</v>
      </c>
      <c r="I27" s="132" t="s">
        <v>160</v>
      </c>
      <c r="J27" s="64">
        <f>N29</f>
        <v>0.36536837993472865</v>
      </c>
      <c r="K27" s="133" t="s">
        <v>161</v>
      </c>
      <c r="N27" s="52">
        <f>SUM(D95:D119)</f>
        <v>79361</v>
      </c>
      <c r="O27" t="s">
        <v>162</v>
      </c>
    </row>
    <row r="28" spans="1:15" ht="15">
      <c r="A28" s="52">
        <f t="shared" si="0"/>
        <v>227</v>
      </c>
      <c r="B28">
        <v>18</v>
      </c>
      <c r="C28">
        <v>19</v>
      </c>
      <c r="D28" s="129">
        <v>96869</v>
      </c>
      <c r="E28" s="131">
        <f t="shared" si="1"/>
        <v>0.9979190489435568</v>
      </c>
      <c r="F28" s="19"/>
      <c r="J28" s="130"/>
      <c r="K28" s="133" t="s">
        <v>163</v>
      </c>
      <c r="N28" s="52">
        <f>SUM(D100:D119)</f>
        <v>28996</v>
      </c>
      <c r="O28" t="s">
        <v>164</v>
      </c>
    </row>
    <row r="29" spans="1:15" ht="15">
      <c r="A29" s="52">
        <f t="shared" si="0"/>
        <v>250</v>
      </c>
      <c r="B29">
        <v>19</v>
      </c>
      <c r="C29">
        <v>20</v>
      </c>
      <c r="D29" s="129">
        <v>96642</v>
      </c>
      <c r="E29" s="131">
        <f t="shared" si="1"/>
        <v>0.997656629055735</v>
      </c>
      <c r="F29" s="19">
        <f>SUM(D25:D29)</f>
        <v>485216</v>
      </c>
      <c r="G29">
        <v>4</v>
      </c>
      <c r="J29" s="130"/>
      <c r="K29" s="133" t="s">
        <v>165</v>
      </c>
      <c r="N29" s="134">
        <f>N28/N27</f>
        <v>0.36536837993472865</v>
      </c>
      <c r="O29" t="s">
        <v>166</v>
      </c>
    </row>
    <row r="30" spans="1:10" ht="12.75">
      <c r="A30" s="52">
        <f t="shared" si="0"/>
        <v>276</v>
      </c>
      <c r="B30">
        <v>20</v>
      </c>
      <c r="C30">
        <v>21</v>
      </c>
      <c r="D30" s="129">
        <v>96392</v>
      </c>
      <c r="E30" s="131">
        <f t="shared" si="1"/>
        <v>0.9974131330063534</v>
      </c>
      <c r="F30" s="19"/>
      <c r="J30" s="130"/>
    </row>
    <row r="31" spans="1:10" ht="12.75">
      <c r="A31" s="52">
        <f t="shared" si="0"/>
        <v>301</v>
      </c>
      <c r="B31">
        <v>21</v>
      </c>
      <c r="C31">
        <v>22</v>
      </c>
      <c r="D31" s="129">
        <v>96116</v>
      </c>
      <c r="E31" s="131">
        <f t="shared" si="1"/>
        <v>0.9971366918416467</v>
      </c>
      <c r="F31" s="19"/>
      <c r="J31" s="130"/>
    </row>
    <row r="32" spans="1:6" ht="12.75">
      <c r="A32" s="52">
        <f t="shared" si="0"/>
        <v>319</v>
      </c>
      <c r="B32">
        <v>22</v>
      </c>
      <c r="C32">
        <v>23</v>
      </c>
      <c r="D32" s="129">
        <v>95815</v>
      </c>
      <c r="E32" s="131">
        <f t="shared" si="1"/>
        <v>0.9968683673894044</v>
      </c>
      <c r="F32" s="19"/>
    </row>
    <row r="33" spans="1:6" ht="12.75">
      <c r="A33" s="52">
        <f t="shared" si="0"/>
        <v>332</v>
      </c>
      <c r="B33">
        <v>23</v>
      </c>
      <c r="C33">
        <v>24</v>
      </c>
      <c r="D33" s="129">
        <v>95496</v>
      </c>
      <c r="E33" s="131">
        <f t="shared" si="1"/>
        <v>0.9966706674320305</v>
      </c>
      <c r="F33" s="19"/>
    </row>
    <row r="34" spans="1:7" ht="12.75">
      <c r="A34" s="52">
        <f t="shared" si="0"/>
        <v>338</v>
      </c>
      <c r="B34">
        <v>24</v>
      </c>
      <c r="C34">
        <v>25</v>
      </c>
      <c r="D34" s="129">
        <v>95164</v>
      </c>
      <c r="E34" s="131">
        <f t="shared" si="1"/>
        <v>0.9965234145932814</v>
      </c>
      <c r="F34" s="19">
        <f>SUM(D30:D34)</f>
        <v>478983</v>
      </c>
      <c r="G34">
        <v>5</v>
      </c>
    </row>
    <row r="35" spans="1:6" ht="12.75">
      <c r="A35" s="52">
        <f t="shared" si="0"/>
        <v>343</v>
      </c>
      <c r="B35">
        <v>25</v>
      </c>
      <c r="C35">
        <v>26</v>
      </c>
      <c r="D35" s="129">
        <v>94826</v>
      </c>
      <c r="E35" s="131">
        <f t="shared" si="1"/>
        <v>0.9964482367281745</v>
      </c>
      <c r="F35" s="19"/>
    </row>
    <row r="36" spans="1:6" ht="12.75">
      <c r="A36" s="52">
        <f t="shared" si="0"/>
        <v>350</v>
      </c>
      <c r="B36">
        <v>26</v>
      </c>
      <c r="C36">
        <v>27</v>
      </c>
      <c r="D36" s="129">
        <v>94483</v>
      </c>
      <c r="E36" s="131">
        <f t="shared" si="1"/>
        <v>0.9963828485858309</v>
      </c>
      <c r="F36" s="19"/>
    </row>
    <row r="37" spans="1:6" ht="12.75">
      <c r="A37" s="52">
        <f t="shared" si="0"/>
        <v>364</v>
      </c>
      <c r="B37">
        <v>27</v>
      </c>
      <c r="C37">
        <v>28</v>
      </c>
      <c r="D37" s="129">
        <v>94133</v>
      </c>
      <c r="E37" s="131">
        <f t="shared" si="1"/>
        <v>0.9962956299016754</v>
      </c>
      <c r="F37" s="19"/>
    </row>
    <row r="38" spans="1:6" ht="12.75">
      <c r="A38" s="52">
        <f t="shared" si="0"/>
        <v>380</v>
      </c>
      <c r="B38">
        <v>28</v>
      </c>
      <c r="C38">
        <v>29</v>
      </c>
      <c r="D38" s="129">
        <v>93769</v>
      </c>
      <c r="E38" s="131">
        <f t="shared" si="1"/>
        <v>0.996133130783041</v>
      </c>
      <c r="F38" s="19"/>
    </row>
    <row r="39" spans="1:7" ht="12.75">
      <c r="A39" s="52">
        <f t="shared" si="0"/>
        <v>401</v>
      </c>
      <c r="B39">
        <v>29</v>
      </c>
      <c r="C39">
        <v>30</v>
      </c>
      <c r="D39" s="129">
        <v>93389</v>
      </c>
      <c r="E39" s="131">
        <f t="shared" si="1"/>
        <v>0.9959474879757703</v>
      </c>
      <c r="F39" s="19">
        <f>SUM(D35:D39)</f>
        <v>470600</v>
      </c>
      <c r="G39">
        <v>6</v>
      </c>
    </row>
    <row r="40" spans="1:6" ht="12.75">
      <c r="A40" s="52">
        <f t="shared" si="0"/>
        <v>418</v>
      </c>
      <c r="B40">
        <v>30</v>
      </c>
      <c r="C40">
        <v>31</v>
      </c>
      <c r="D40" s="129">
        <v>92988</v>
      </c>
      <c r="E40" s="131">
        <f t="shared" si="1"/>
        <v>0.9957061324138817</v>
      </c>
      <c r="F40" s="19"/>
    </row>
    <row r="41" spans="1:6" ht="12.75">
      <c r="A41" s="52">
        <f t="shared" si="0"/>
        <v>436</v>
      </c>
      <c r="B41">
        <v>31</v>
      </c>
      <c r="C41">
        <v>32</v>
      </c>
      <c r="D41" s="129">
        <v>92570</v>
      </c>
      <c r="E41" s="131">
        <f t="shared" si="1"/>
        <v>0.9955047963178044</v>
      </c>
      <c r="F41" s="19"/>
    </row>
    <row r="42" spans="1:6" ht="12.75">
      <c r="A42" s="52">
        <f t="shared" si="0"/>
        <v>454</v>
      </c>
      <c r="B42">
        <v>32</v>
      </c>
      <c r="C42">
        <v>33</v>
      </c>
      <c r="D42" s="129">
        <v>92134</v>
      </c>
      <c r="E42" s="131">
        <f t="shared" si="1"/>
        <v>0.9952900507723884</v>
      </c>
      <c r="F42" s="19"/>
    </row>
    <row r="43" spans="1:6" ht="12.75">
      <c r="A43" s="52">
        <f t="shared" si="0"/>
        <v>470</v>
      </c>
      <c r="B43">
        <v>33</v>
      </c>
      <c r="C43">
        <v>34</v>
      </c>
      <c r="D43" s="129">
        <v>91680</v>
      </c>
      <c r="E43" s="131">
        <f t="shared" si="1"/>
        <v>0.9950723945557558</v>
      </c>
      <c r="F43" s="19"/>
    </row>
    <row r="44" spans="1:7" ht="12.75">
      <c r="A44" s="52">
        <f t="shared" si="0"/>
        <v>485</v>
      </c>
      <c r="B44">
        <v>34</v>
      </c>
      <c r="C44">
        <v>35</v>
      </c>
      <c r="D44" s="129">
        <v>91210</v>
      </c>
      <c r="E44" s="131">
        <f t="shared" si="1"/>
        <v>0.9948734729493892</v>
      </c>
      <c r="F44" s="19">
        <f>SUM(D40:D44)</f>
        <v>460582</v>
      </c>
      <c r="G44">
        <v>7</v>
      </c>
    </row>
    <row r="45" spans="1:6" ht="12.75">
      <c r="A45" s="52">
        <f t="shared" si="0"/>
        <v>504</v>
      </c>
      <c r="B45">
        <v>35</v>
      </c>
      <c r="C45">
        <v>36</v>
      </c>
      <c r="D45" s="129">
        <v>90725</v>
      </c>
      <c r="E45" s="131">
        <f t="shared" si="1"/>
        <v>0.9946826005920404</v>
      </c>
      <c r="F45" s="19"/>
    </row>
    <row r="46" spans="1:6" ht="12.75">
      <c r="A46" s="52">
        <f t="shared" si="0"/>
        <v>520</v>
      </c>
      <c r="B46">
        <v>36</v>
      </c>
      <c r="C46">
        <v>37</v>
      </c>
      <c r="D46" s="129">
        <v>90221</v>
      </c>
      <c r="E46" s="131">
        <f t="shared" si="1"/>
        <v>0.9944447506200055</v>
      </c>
      <c r="F46" s="19"/>
    </row>
    <row r="47" spans="1:6" ht="12.75">
      <c r="A47" s="52">
        <f t="shared" si="0"/>
        <v>541</v>
      </c>
      <c r="B47">
        <v>37</v>
      </c>
      <c r="C47">
        <v>38</v>
      </c>
      <c r="D47" s="129">
        <v>89701</v>
      </c>
      <c r="E47" s="131">
        <f t="shared" si="1"/>
        <v>0.9942363751233083</v>
      </c>
      <c r="F47" s="19"/>
    </row>
    <row r="48" spans="1:6" ht="12.75">
      <c r="A48" s="52">
        <f t="shared" si="0"/>
        <v>559</v>
      </c>
      <c r="B48">
        <v>38</v>
      </c>
      <c r="C48">
        <v>39</v>
      </c>
      <c r="D48" s="129">
        <v>89160</v>
      </c>
      <c r="E48" s="131">
        <f t="shared" si="1"/>
        <v>0.9939688520752277</v>
      </c>
      <c r="F48" s="19"/>
    </row>
    <row r="49" spans="1:7" ht="12.75">
      <c r="A49" s="52">
        <f t="shared" si="0"/>
        <v>580</v>
      </c>
      <c r="B49">
        <v>39</v>
      </c>
      <c r="C49">
        <v>40</v>
      </c>
      <c r="D49" s="129">
        <v>88601</v>
      </c>
      <c r="E49" s="131">
        <f t="shared" si="1"/>
        <v>0.993730372364289</v>
      </c>
      <c r="F49" s="19">
        <f>SUM(D45:D49)</f>
        <v>448408</v>
      </c>
      <c r="G49">
        <v>8</v>
      </c>
    </row>
    <row r="50" spans="1:6" ht="12.75">
      <c r="A50" s="52">
        <f t="shared" si="0"/>
        <v>603</v>
      </c>
      <c r="B50">
        <v>40</v>
      </c>
      <c r="C50">
        <v>41</v>
      </c>
      <c r="D50" s="129">
        <v>88021</v>
      </c>
      <c r="E50" s="131">
        <f t="shared" si="1"/>
        <v>0.993453798489859</v>
      </c>
      <c r="F50" s="19"/>
    </row>
    <row r="51" spans="1:6" ht="12.75">
      <c r="A51" s="52">
        <f t="shared" si="0"/>
        <v>628</v>
      </c>
      <c r="B51">
        <v>41</v>
      </c>
      <c r="C51">
        <v>42</v>
      </c>
      <c r="D51" s="129">
        <v>87418</v>
      </c>
      <c r="E51" s="131">
        <f t="shared" si="1"/>
        <v>0.9931493620840481</v>
      </c>
      <c r="F51" s="19"/>
    </row>
    <row r="52" spans="1:6" ht="12.75">
      <c r="A52" s="52">
        <f t="shared" si="0"/>
        <v>646</v>
      </c>
      <c r="B52">
        <v>42</v>
      </c>
      <c r="C52">
        <v>43</v>
      </c>
      <c r="D52" s="129">
        <v>86790</v>
      </c>
      <c r="E52" s="131">
        <f t="shared" si="1"/>
        <v>0.9928161248255508</v>
      </c>
      <c r="F52" s="19"/>
    </row>
    <row r="53" spans="1:6" ht="12.75">
      <c r="A53" s="52">
        <f t="shared" si="0"/>
        <v>658</v>
      </c>
      <c r="B53">
        <v>43</v>
      </c>
      <c r="C53">
        <v>44</v>
      </c>
      <c r="D53" s="129">
        <v>86144</v>
      </c>
      <c r="E53" s="131">
        <f t="shared" si="1"/>
        <v>0.9925567461689134</v>
      </c>
      <c r="F53" s="19"/>
    </row>
    <row r="54" spans="1:7" ht="12.75">
      <c r="A54" s="52">
        <f t="shared" si="0"/>
        <v>671</v>
      </c>
      <c r="B54">
        <v>44</v>
      </c>
      <c r="C54">
        <v>45</v>
      </c>
      <c r="D54" s="129">
        <v>85486</v>
      </c>
      <c r="E54" s="131">
        <f t="shared" si="1"/>
        <v>0.9923616270430906</v>
      </c>
      <c r="F54" s="19">
        <f>SUM(D50:D54)</f>
        <v>433859</v>
      </c>
      <c r="G54">
        <v>9</v>
      </c>
    </row>
    <row r="55" spans="1:6" ht="12.75">
      <c r="A55" s="52">
        <f t="shared" si="0"/>
        <v>684</v>
      </c>
      <c r="B55">
        <v>45</v>
      </c>
      <c r="C55">
        <v>46</v>
      </c>
      <c r="D55" s="129">
        <v>84815</v>
      </c>
      <c r="E55" s="131">
        <f t="shared" si="1"/>
        <v>0.9921507615282035</v>
      </c>
      <c r="F55" s="19"/>
    </row>
    <row r="56" spans="1:6" ht="12.75">
      <c r="A56" s="52">
        <f t="shared" si="0"/>
        <v>711</v>
      </c>
      <c r="B56">
        <v>46</v>
      </c>
      <c r="C56">
        <v>47</v>
      </c>
      <c r="D56" s="129">
        <v>84131</v>
      </c>
      <c r="E56" s="131">
        <f t="shared" si="1"/>
        <v>0.9919353887873608</v>
      </c>
      <c r="F56" s="19"/>
    </row>
    <row r="57" spans="1:6" ht="12.75">
      <c r="A57" s="52">
        <f t="shared" si="0"/>
        <v>757</v>
      </c>
      <c r="B57">
        <v>47</v>
      </c>
      <c r="C57">
        <v>48</v>
      </c>
      <c r="D57" s="129">
        <v>83420</v>
      </c>
      <c r="E57" s="131">
        <f t="shared" si="1"/>
        <v>0.9915488939867587</v>
      </c>
      <c r="F57" s="19"/>
    </row>
    <row r="58" spans="1:6" ht="12.75">
      <c r="A58" s="52">
        <f t="shared" si="0"/>
        <v>826</v>
      </c>
      <c r="B58">
        <v>48</v>
      </c>
      <c r="C58">
        <v>49</v>
      </c>
      <c r="D58" s="129">
        <v>82663</v>
      </c>
      <c r="E58" s="131">
        <f t="shared" si="1"/>
        <v>0.9909254375449532</v>
      </c>
      <c r="F58" s="19"/>
    </row>
    <row r="59" spans="1:7" ht="12.75">
      <c r="A59" s="52">
        <f t="shared" si="0"/>
        <v>906</v>
      </c>
      <c r="B59">
        <v>49</v>
      </c>
      <c r="C59">
        <v>50</v>
      </c>
      <c r="D59" s="129">
        <v>81837</v>
      </c>
      <c r="E59" s="131">
        <f t="shared" si="1"/>
        <v>0.9900076213057837</v>
      </c>
      <c r="F59" s="19">
        <f>SUM(D55:D59)</f>
        <v>416866</v>
      </c>
      <c r="G59">
        <v>10</v>
      </c>
    </row>
    <row r="60" spans="1:6" ht="12.75">
      <c r="A60" s="52">
        <f t="shared" si="0"/>
        <v>990</v>
      </c>
      <c r="B60">
        <v>50</v>
      </c>
      <c r="C60">
        <v>51</v>
      </c>
      <c r="D60" s="129">
        <v>80931</v>
      </c>
      <c r="E60" s="131">
        <f t="shared" si="1"/>
        <v>0.9889292129476887</v>
      </c>
      <c r="F60" s="19"/>
    </row>
    <row r="61" spans="1:6" ht="12.75">
      <c r="A61" s="52">
        <f t="shared" si="0"/>
        <v>1069</v>
      </c>
      <c r="B61">
        <v>51</v>
      </c>
      <c r="C61">
        <v>52</v>
      </c>
      <c r="D61" s="129">
        <v>79941</v>
      </c>
      <c r="E61" s="131">
        <f t="shared" si="1"/>
        <v>0.9877673573785076</v>
      </c>
      <c r="F61" s="19"/>
    </row>
    <row r="62" spans="1:6" ht="12.75">
      <c r="A62" s="52">
        <f t="shared" si="0"/>
        <v>1138</v>
      </c>
      <c r="B62">
        <v>52</v>
      </c>
      <c r="C62">
        <v>53</v>
      </c>
      <c r="D62" s="129">
        <v>78872</v>
      </c>
      <c r="E62" s="131">
        <f t="shared" si="1"/>
        <v>0.9866276378829386</v>
      </c>
      <c r="F62" s="19"/>
    </row>
    <row r="63" spans="1:6" ht="12.75">
      <c r="A63" s="52">
        <f t="shared" si="0"/>
        <v>1205</v>
      </c>
      <c r="B63">
        <v>53</v>
      </c>
      <c r="C63">
        <v>54</v>
      </c>
      <c r="D63" s="129">
        <v>77734</v>
      </c>
      <c r="E63" s="131">
        <f t="shared" si="1"/>
        <v>0.9855715589816412</v>
      </c>
      <c r="F63" s="19"/>
    </row>
    <row r="64" spans="1:7" ht="12.75">
      <c r="A64" s="52">
        <f t="shared" si="0"/>
        <v>1266</v>
      </c>
      <c r="B64">
        <v>54</v>
      </c>
      <c r="C64">
        <v>55</v>
      </c>
      <c r="D64" s="129">
        <v>76529</v>
      </c>
      <c r="E64" s="131">
        <f t="shared" si="1"/>
        <v>0.9844984176808089</v>
      </c>
      <c r="F64" s="19">
        <f>SUM(D60:D64)</f>
        <v>394007</v>
      </c>
      <c r="G64">
        <v>11</v>
      </c>
    </row>
    <row r="65" spans="1:6" ht="12.75">
      <c r="A65" s="52">
        <f t="shared" si="0"/>
        <v>1333</v>
      </c>
      <c r="B65">
        <v>55</v>
      </c>
      <c r="C65">
        <v>56</v>
      </c>
      <c r="D65" s="129">
        <v>75263</v>
      </c>
      <c r="E65" s="131">
        <f t="shared" si="1"/>
        <v>0.9834572514994316</v>
      </c>
      <c r="F65" s="19"/>
    </row>
    <row r="66" spans="1:6" ht="12.75">
      <c r="A66" s="52">
        <f t="shared" si="0"/>
        <v>1410</v>
      </c>
      <c r="B66">
        <v>56</v>
      </c>
      <c r="C66">
        <v>57</v>
      </c>
      <c r="D66" s="129">
        <v>73930</v>
      </c>
      <c r="E66" s="131">
        <f t="shared" si="1"/>
        <v>0.9822887740323931</v>
      </c>
      <c r="F66" s="19"/>
    </row>
    <row r="67" spans="1:6" ht="12.75">
      <c r="A67" s="52">
        <f t="shared" si="0"/>
        <v>1495</v>
      </c>
      <c r="B67">
        <v>57</v>
      </c>
      <c r="C67">
        <v>58</v>
      </c>
      <c r="D67" s="129">
        <v>72520</v>
      </c>
      <c r="E67" s="131">
        <f t="shared" si="1"/>
        <v>0.980927904774787</v>
      </c>
      <c r="F67" s="19"/>
    </row>
    <row r="68" spans="1:6" ht="12.75">
      <c r="A68" s="52">
        <f t="shared" si="0"/>
        <v>1592</v>
      </c>
      <c r="B68">
        <v>58</v>
      </c>
      <c r="C68">
        <v>59</v>
      </c>
      <c r="D68" s="129">
        <v>71025</v>
      </c>
      <c r="E68" s="131">
        <f t="shared" si="1"/>
        <v>0.9793849972421401</v>
      </c>
      <c r="F68" s="19"/>
    </row>
    <row r="69" spans="1:7" ht="12.75">
      <c r="A69" s="52">
        <f t="shared" si="0"/>
        <v>1687</v>
      </c>
      <c r="B69">
        <v>59</v>
      </c>
      <c r="C69">
        <v>60</v>
      </c>
      <c r="D69" s="129">
        <v>69433</v>
      </c>
      <c r="E69" s="131">
        <f t="shared" si="1"/>
        <v>0.9775853572685674</v>
      </c>
      <c r="F69" s="19">
        <f>SUM(D65:D69)</f>
        <v>362171</v>
      </c>
      <c r="G69">
        <v>12</v>
      </c>
    </row>
    <row r="70" spans="1:6" ht="12.75">
      <c r="A70" s="52">
        <f t="shared" si="0"/>
        <v>1781</v>
      </c>
      <c r="B70">
        <v>60</v>
      </c>
      <c r="C70">
        <v>61</v>
      </c>
      <c r="D70" s="129">
        <v>67746</v>
      </c>
      <c r="E70" s="131">
        <f t="shared" si="1"/>
        <v>0.9757031958866821</v>
      </c>
      <c r="F70" s="19"/>
    </row>
    <row r="71" spans="1:6" ht="12.75">
      <c r="A71" s="52">
        <f t="shared" si="0"/>
        <v>1865</v>
      </c>
      <c r="B71">
        <v>61</v>
      </c>
      <c r="C71">
        <v>62</v>
      </c>
      <c r="D71" s="129">
        <v>65965</v>
      </c>
      <c r="E71" s="131">
        <f t="shared" si="1"/>
        <v>0.9737106249815487</v>
      </c>
      <c r="F71" s="19"/>
    </row>
    <row r="72" spans="1:6" ht="12.75">
      <c r="A72" s="52">
        <f t="shared" si="0"/>
        <v>1945</v>
      </c>
      <c r="B72">
        <v>62</v>
      </c>
      <c r="C72">
        <v>63</v>
      </c>
      <c r="D72" s="129">
        <v>64100</v>
      </c>
      <c r="E72" s="131">
        <f t="shared" si="1"/>
        <v>0.9717274312135223</v>
      </c>
      <c r="F72" s="19"/>
    </row>
    <row r="73" spans="1:6" ht="12.75">
      <c r="A73" s="52">
        <f t="shared" si="0"/>
        <v>2018</v>
      </c>
      <c r="B73">
        <v>63</v>
      </c>
      <c r="C73">
        <v>64</v>
      </c>
      <c r="D73" s="129">
        <v>62155</v>
      </c>
      <c r="E73" s="131">
        <f t="shared" si="1"/>
        <v>0.9696567862714509</v>
      </c>
      <c r="F73" s="19"/>
    </row>
    <row r="74" spans="1:7" ht="12.75">
      <c r="A74" s="52">
        <f t="shared" si="0"/>
        <v>2084</v>
      </c>
      <c r="B74">
        <v>64</v>
      </c>
      <c r="C74">
        <v>65</v>
      </c>
      <c r="D74" s="129">
        <v>60137</v>
      </c>
      <c r="E74" s="131">
        <f t="shared" si="1"/>
        <v>0.9675327809508487</v>
      </c>
      <c r="F74" s="19">
        <f>SUM(D70:D74)</f>
        <v>320103</v>
      </c>
      <c r="G74">
        <v>13</v>
      </c>
    </row>
    <row r="75" spans="1:6" ht="12.75">
      <c r="A75" s="52">
        <f aca="true" t="shared" si="2" ref="A75:A119">D75-D76</f>
        <v>2144</v>
      </c>
      <c r="B75">
        <v>65</v>
      </c>
      <c r="C75">
        <v>66</v>
      </c>
      <c r="D75" s="129">
        <v>58053</v>
      </c>
      <c r="E75" s="131">
        <f t="shared" si="1"/>
        <v>0.9653457937708898</v>
      </c>
      <c r="F75" s="19"/>
    </row>
    <row r="76" spans="1:6" ht="12.75">
      <c r="A76" s="52">
        <f t="shared" si="2"/>
        <v>2198</v>
      </c>
      <c r="B76">
        <v>66</v>
      </c>
      <c r="C76">
        <v>67</v>
      </c>
      <c r="D76" s="129">
        <v>55909</v>
      </c>
      <c r="E76" s="131">
        <f aca="true" t="shared" si="3" ref="E76:E119">D76/D75</f>
        <v>0.9630682307546552</v>
      </c>
      <c r="F76" s="19"/>
    </row>
    <row r="77" spans="1:6" ht="12.75">
      <c r="A77" s="52">
        <f t="shared" si="2"/>
        <v>2247</v>
      </c>
      <c r="B77">
        <v>67</v>
      </c>
      <c r="C77">
        <v>68</v>
      </c>
      <c r="D77" s="129">
        <v>53711</v>
      </c>
      <c r="E77" s="131">
        <f t="shared" si="3"/>
        <v>0.9606861149367723</v>
      </c>
      <c r="F77" s="19"/>
    </row>
    <row r="78" spans="1:6" ht="12.75">
      <c r="A78" s="52">
        <f t="shared" si="2"/>
        <v>2293</v>
      </c>
      <c r="B78">
        <v>68</v>
      </c>
      <c r="C78">
        <v>69</v>
      </c>
      <c r="D78" s="129">
        <v>51464</v>
      </c>
      <c r="E78" s="131">
        <f t="shared" si="3"/>
        <v>0.9581649941352796</v>
      </c>
      <c r="F78" s="19"/>
    </row>
    <row r="79" spans="1:7" ht="12.75">
      <c r="A79" s="52">
        <f t="shared" si="2"/>
        <v>2341</v>
      </c>
      <c r="B79">
        <v>69</v>
      </c>
      <c r="C79">
        <v>70</v>
      </c>
      <c r="D79" s="129">
        <v>49171</v>
      </c>
      <c r="E79" s="131">
        <f t="shared" si="3"/>
        <v>0.9554445826208612</v>
      </c>
      <c r="F79" s="19">
        <f>SUM(D75:D79)</f>
        <v>268308</v>
      </c>
      <c r="G79">
        <v>14</v>
      </c>
    </row>
    <row r="80" spans="1:6" ht="12.75">
      <c r="A80" s="52">
        <f t="shared" si="2"/>
        <v>2384</v>
      </c>
      <c r="B80">
        <v>70</v>
      </c>
      <c r="C80">
        <v>71</v>
      </c>
      <c r="D80" s="129">
        <v>46830</v>
      </c>
      <c r="E80" s="131">
        <f t="shared" si="3"/>
        <v>0.9523906367574383</v>
      </c>
      <c r="F80" s="19"/>
    </row>
    <row r="81" spans="1:6" ht="12.75">
      <c r="A81" s="52">
        <f t="shared" si="2"/>
        <v>2419</v>
      </c>
      <c r="B81">
        <v>71</v>
      </c>
      <c r="C81">
        <v>72</v>
      </c>
      <c r="D81" s="129">
        <v>44446</v>
      </c>
      <c r="E81" s="131">
        <f t="shared" si="3"/>
        <v>0.9490924620969464</v>
      </c>
      <c r="F81" s="19"/>
    </row>
    <row r="82" spans="1:6" ht="12.75">
      <c r="A82" s="52">
        <f t="shared" si="2"/>
        <v>2443</v>
      </c>
      <c r="B82">
        <v>72</v>
      </c>
      <c r="C82">
        <v>73</v>
      </c>
      <c r="D82" s="129">
        <v>42027</v>
      </c>
      <c r="E82" s="131">
        <f t="shared" si="3"/>
        <v>0.9455744048958287</v>
      </c>
      <c r="F82" s="19"/>
    </row>
    <row r="83" spans="1:6" ht="12.75">
      <c r="A83" s="52">
        <f t="shared" si="2"/>
        <v>2449</v>
      </c>
      <c r="B83">
        <v>73</v>
      </c>
      <c r="C83">
        <v>74</v>
      </c>
      <c r="D83" s="129">
        <v>39584</v>
      </c>
      <c r="E83" s="131">
        <f t="shared" si="3"/>
        <v>0.9418707021676541</v>
      </c>
      <c r="F83" s="19"/>
    </row>
    <row r="84" spans="1:7" ht="12.75">
      <c r="A84" s="52">
        <f t="shared" si="2"/>
        <v>2436</v>
      </c>
      <c r="B84">
        <v>74</v>
      </c>
      <c r="C84">
        <v>75</v>
      </c>
      <c r="D84" s="129">
        <v>37135</v>
      </c>
      <c r="E84" s="131">
        <f t="shared" si="3"/>
        <v>0.9381315683104284</v>
      </c>
      <c r="F84" s="19">
        <f>SUM(D80:D84)</f>
        <v>210022</v>
      </c>
      <c r="G84">
        <v>15</v>
      </c>
    </row>
    <row r="85" spans="1:6" ht="12.75">
      <c r="A85" s="52">
        <f t="shared" si="2"/>
        <v>2408</v>
      </c>
      <c r="B85">
        <v>75</v>
      </c>
      <c r="C85">
        <v>76</v>
      </c>
      <c r="D85" s="129">
        <v>34699</v>
      </c>
      <c r="E85" s="131">
        <f t="shared" si="3"/>
        <v>0.9344015080113101</v>
      </c>
      <c r="F85" s="19"/>
    </row>
    <row r="86" spans="1:6" ht="12.75">
      <c r="A86" s="52">
        <f t="shared" si="2"/>
        <v>2370</v>
      </c>
      <c r="B86">
        <v>76</v>
      </c>
      <c r="C86">
        <v>77</v>
      </c>
      <c r="D86" s="129">
        <v>32291</v>
      </c>
      <c r="E86" s="131">
        <f t="shared" si="3"/>
        <v>0.930603187411741</v>
      </c>
      <c r="F86" s="19"/>
    </row>
    <row r="87" spans="1:6" ht="12.75">
      <c r="A87" s="52">
        <f t="shared" si="2"/>
        <v>2324</v>
      </c>
      <c r="B87">
        <v>77</v>
      </c>
      <c r="C87">
        <v>78</v>
      </c>
      <c r="D87" s="129">
        <v>29921</v>
      </c>
      <c r="E87" s="131">
        <f t="shared" si="3"/>
        <v>0.9266049363599764</v>
      </c>
      <c r="F87" s="19"/>
    </row>
    <row r="88" spans="1:6" ht="12.75">
      <c r="A88" s="52">
        <f t="shared" si="2"/>
        <v>2276</v>
      </c>
      <c r="B88">
        <v>78</v>
      </c>
      <c r="C88">
        <v>79</v>
      </c>
      <c r="D88" s="129">
        <v>27597</v>
      </c>
      <c r="E88" s="131">
        <f t="shared" si="3"/>
        <v>0.9223287991711507</v>
      </c>
      <c r="F88" s="19"/>
    </row>
    <row r="89" spans="1:7" ht="12.75">
      <c r="A89" s="52">
        <f t="shared" si="2"/>
        <v>2229</v>
      </c>
      <c r="B89">
        <v>79</v>
      </c>
      <c r="C89">
        <v>80</v>
      </c>
      <c r="D89" s="129">
        <v>25321</v>
      </c>
      <c r="E89" s="131">
        <f t="shared" si="3"/>
        <v>0.9175272674566076</v>
      </c>
      <c r="F89" s="19">
        <f>SUM(D85:D89)</f>
        <v>149829</v>
      </c>
      <c r="G89">
        <v>16</v>
      </c>
    </row>
    <row r="90" spans="1:6" ht="12.75">
      <c r="A90" s="52">
        <f t="shared" si="2"/>
        <v>2183</v>
      </c>
      <c r="B90">
        <v>80</v>
      </c>
      <c r="C90">
        <v>81</v>
      </c>
      <c r="D90" s="129">
        <v>23092</v>
      </c>
      <c r="E90" s="131">
        <f t="shared" si="3"/>
        <v>0.9119703013309111</v>
      </c>
      <c r="F90" s="19"/>
    </row>
    <row r="91" spans="1:6" ht="12.75">
      <c r="A91" s="52">
        <f t="shared" si="2"/>
        <v>2123</v>
      </c>
      <c r="B91">
        <v>81</v>
      </c>
      <c r="C91">
        <v>82</v>
      </c>
      <c r="D91" s="129">
        <v>20909</v>
      </c>
      <c r="E91" s="131">
        <f t="shared" si="3"/>
        <v>0.9054650961371904</v>
      </c>
      <c r="F91" s="19"/>
    </row>
    <row r="92" spans="1:6" ht="12.75">
      <c r="A92" s="52">
        <f t="shared" si="2"/>
        <v>2032</v>
      </c>
      <c r="B92">
        <v>82</v>
      </c>
      <c r="C92">
        <v>83</v>
      </c>
      <c r="D92" s="129">
        <v>18786</v>
      </c>
      <c r="E92" s="131">
        <f t="shared" si="3"/>
        <v>0.8984647759338084</v>
      </c>
      <c r="F92" s="19"/>
    </row>
    <row r="93" spans="1:6" ht="12.75">
      <c r="A93" s="52">
        <f t="shared" si="2"/>
        <v>1907</v>
      </c>
      <c r="B93">
        <v>83</v>
      </c>
      <c r="C93">
        <v>84</v>
      </c>
      <c r="D93" s="129">
        <v>16754</v>
      </c>
      <c r="E93" s="131">
        <f t="shared" si="3"/>
        <v>0.8918343447247951</v>
      </c>
      <c r="F93" s="19"/>
    </row>
    <row r="94" spans="1:7" ht="12.75">
      <c r="A94" s="52">
        <f t="shared" si="2"/>
        <v>1766</v>
      </c>
      <c r="B94">
        <v>84</v>
      </c>
      <c r="C94">
        <v>85</v>
      </c>
      <c r="D94" s="129">
        <v>14847</v>
      </c>
      <c r="E94" s="131">
        <f t="shared" si="3"/>
        <v>0.8861764354780948</v>
      </c>
      <c r="F94" s="19">
        <f>SUM(D90:D94)</f>
        <v>94388</v>
      </c>
      <c r="G94">
        <v>17</v>
      </c>
    </row>
    <row r="95" spans="1:6" ht="12.75">
      <c r="A95" s="52">
        <f t="shared" si="2"/>
        <v>1626</v>
      </c>
      <c r="B95">
        <v>85</v>
      </c>
      <c r="C95">
        <v>86</v>
      </c>
      <c r="D95" s="129">
        <v>13081</v>
      </c>
      <c r="E95" s="131">
        <f t="shared" si="3"/>
        <v>0.8810534114635954</v>
      </c>
      <c r="F95" s="19"/>
    </row>
    <row r="96" spans="1:6" ht="12.75">
      <c r="A96" s="52">
        <f t="shared" si="2"/>
        <v>1501</v>
      </c>
      <c r="B96">
        <v>86</v>
      </c>
      <c r="C96">
        <v>87</v>
      </c>
      <c r="D96" s="129">
        <v>11455</v>
      </c>
      <c r="E96" s="131">
        <f t="shared" si="3"/>
        <v>0.8756975766378717</v>
      </c>
      <c r="F96" s="19"/>
    </row>
    <row r="97" spans="1:6" ht="12.75">
      <c r="A97" s="52">
        <f t="shared" si="2"/>
        <v>1381</v>
      </c>
      <c r="B97">
        <v>87</v>
      </c>
      <c r="C97">
        <v>88</v>
      </c>
      <c r="D97" s="129">
        <v>9954</v>
      </c>
      <c r="E97" s="131">
        <f t="shared" si="3"/>
        <v>0.8689655172413793</v>
      </c>
      <c r="F97" s="19"/>
    </row>
    <row r="98" spans="1:6" ht="12.75">
      <c r="A98" s="52">
        <f t="shared" si="2"/>
        <v>1271</v>
      </c>
      <c r="B98">
        <v>88</v>
      </c>
      <c r="C98">
        <v>89</v>
      </c>
      <c r="D98" s="129">
        <v>8573</v>
      </c>
      <c r="E98" s="131">
        <f t="shared" si="3"/>
        <v>0.8612618042997789</v>
      </c>
      <c r="F98" s="19"/>
    </row>
    <row r="99" spans="1:7" ht="12.75">
      <c r="A99" s="52">
        <f t="shared" si="2"/>
        <v>1162</v>
      </c>
      <c r="B99">
        <v>89</v>
      </c>
      <c r="C99">
        <v>90</v>
      </c>
      <c r="D99" s="129">
        <v>7302</v>
      </c>
      <c r="E99" s="131">
        <f t="shared" si="3"/>
        <v>0.8517438469613904</v>
      </c>
      <c r="F99" s="19">
        <f>SUM(D95:D99)</f>
        <v>50365</v>
      </c>
      <c r="G99">
        <v>18</v>
      </c>
    </row>
    <row r="100" spans="1:6" ht="12.75">
      <c r="A100" s="52">
        <f t="shared" si="2"/>
        <v>1054</v>
      </c>
      <c r="B100">
        <v>90</v>
      </c>
      <c r="C100">
        <v>91</v>
      </c>
      <c r="D100" s="129">
        <v>6140</v>
      </c>
      <c r="E100" s="131">
        <f t="shared" si="3"/>
        <v>0.840865516296905</v>
      </c>
      <c r="F100" s="19"/>
    </row>
    <row r="101" spans="1:6" ht="12.75">
      <c r="A101" s="52">
        <f t="shared" si="2"/>
        <v>939</v>
      </c>
      <c r="B101">
        <v>91</v>
      </c>
      <c r="C101">
        <v>92</v>
      </c>
      <c r="D101" s="129">
        <v>5086</v>
      </c>
      <c r="E101" s="131">
        <f t="shared" si="3"/>
        <v>0.8283387622149837</v>
      </c>
      <c r="F101" s="19"/>
    </row>
    <row r="102" spans="1:6" ht="12.75">
      <c r="A102" s="52">
        <f t="shared" si="2"/>
        <v>823</v>
      </c>
      <c r="B102">
        <v>92</v>
      </c>
      <c r="C102">
        <v>93</v>
      </c>
      <c r="D102" s="129">
        <v>4147</v>
      </c>
      <c r="E102" s="131">
        <f t="shared" si="3"/>
        <v>0.8153755406999607</v>
      </c>
      <c r="F102" s="19"/>
    </row>
    <row r="103" spans="1:6" ht="12.75">
      <c r="A103" s="52">
        <f t="shared" si="2"/>
        <v>701</v>
      </c>
      <c r="B103">
        <v>93</v>
      </c>
      <c r="C103">
        <v>94</v>
      </c>
      <c r="D103" s="129">
        <v>3324</v>
      </c>
      <c r="E103" s="131">
        <f t="shared" si="3"/>
        <v>0.801543284301905</v>
      </c>
      <c r="F103" s="19"/>
    </row>
    <row r="104" spans="1:7" ht="12.75">
      <c r="A104" s="52">
        <f t="shared" si="2"/>
        <v>584</v>
      </c>
      <c r="B104">
        <v>94</v>
      </c>
      <c r="C104">
        <v>95</v>
      </c>
      <c r="D104" s="129">
        <v>2623</v>
      </c>
      <c r="E104" s="131">
        <f t="shared" si="3"/>
        <v>0.7891095066185319</v>
      </c>
      <c r="F104" s="19">
        <f>SUM(D100:D104)</f>
        <v>21320</v>
      </c>
      <c r="G104">
        <v>19</v>
      </c>
    </row>
    <row r="105" spans="1:5" ht="12.75">
      <c r="A105" s="52">
        <f t="shared" si="2"/>
        <v>477</v>
      </c>
      <c r="B105">
        <v>95</v>
      </c>
      <c r="C105">
        <v>96</v>
      </c>
      <c r="D105" s="129">
        <v>2039</v>
      </c>
      <c r="E105" s="131">
        <f t="shared" si="3"/>
        <v>0.7773541746092261</v>
      </c>
    </row>
    <row r="106" spans="1:5" ht="12.75">
      <c r="A106" s="52">
        <f t="shared" si="2"/>
        <v>384</v>
      </c>
      <c r="B106">
        <v>96</v>
      </c>
      <c r="C106">
        <v>97</v>
      </c>
      <c r="D106" s="129">
        <v>1562</v>
      </c>
      <c r="E106" s="131">
        <f t="shared" si="3"/>
        <v>0.7660617949975478</v>
      </c>
    </row>
    <row r="107" spans="1:5" ht="12.75">
      <c r="A107" s="52">
        <f t="shared" si="2"/>
        <v>303</v>
      </c>
      <c r="B107">
        <v>97</v>
      </c>
      <c r="C107">
        <v>98</v>
      </c>
      <c r="D107" s="129">
        <v>1178</v>
      </c>
      <c r="E107" s="131">
        <f t="shared" si="3"/>
        <v>0.7541613316261203</v>
      </c>
    </row>
    <row r="108" spans="1:5" ht="12.75">
      <c r="A108" s="52">
        <f t="shared" si="2"/>
        <v>238</v>
      </c>
      <c r="B108">
        <v>98</v>
      </c>
      <c r="C108">
        <v>99</v>
      </c>
      <c r="D108" s="129">
        <v>875</v>
      </c>
      <c r="E108" s="131">
        <f t="shared" si="3"/>
        <v>0.7427843803056027</v>
      </c>
    </row>
    <row r="109" spans="1:7" ht="12.75">
      <c r="A109" s="52">
        <f t="shared" si="2"/>
        <v>180</v>
      </c>
      <c r="B109">
        <v>99</v>
      </c>
      <c r="C109">
        <v>100</v>
      </c>
      <c r="D109" s="129">
        <v>637</v>
      </c>
      <c r="E109" s="131">
        <f t="shared" si="3"/>
        <v>0.728</v>
      </c>
      <c r="F109" s="19">
        <f>SUM(D105:D109)</f>
        <v>6291</v>
      </c>
      <c r="G109">
        <v>20</v>
      </c>
    </row>
    <row r="110" spans="1:5" ht="12.75">
      <c r="A110" s="52">
        <f t="shared" si="2"/>
        <v>137</v>
      </c>
      <c r="B110">
        <v>100</v>
      </c>
      <c r="C110">
        <v>101</v>
      </c>
      <c r="D110" s="129">
        <v>457</v>
      </c>
      <c r="E110" s="131">
        <f t="shared" si="3"/>
        <v>0.717425431711146</v>
      </c>
    </row>
    <row r="111" spans="1:5" ht="12.75">
      <c r="A111" s="52">
        <f t="shared" si="2"/>
        <v>100</v>
      </c>
      <c r="B111">
        <v>101</v>
      </c>
      <c r="C111">
        <v>102</v>
      </c>
      <c r="D111" s="129">
        <v>320</v>
      </c>
      <c r="E111" s="131">
        <f t="shared" si="3"/>
        <v>0.700218818380744</v>
      </c>
    </row>
    <row r="112" spans="1:5" ht="12.75">
      <c r="A112" s="52">
        <f t="shared" si="2"/>
        <v>72</v>
      </c>
      <c r="B112">
        <v>102</v>
      </c>
      <c r="C112">
        <v>103</v>
      </c>
      <c r="D112" s="129">
        <v>220</v>
      </c>
      <c r="E112" s="131">
        <f t="shared" si="3"/>
        <v>0.6875</v>
      </c>
    </row>
    <row r="113" spans="1:5" ht="12.75">
      <c r="A113" s="52">
        <f t="shared" si="2"/>
        <v>52</v>
      </c>
      <c r="B113">
        <v>103</v>
      </c>
      <c r="C113">
        <v>104</v>
      </c>
      <c r="D113" s="129">
        <v>148</v>
      </c>
      <c r="E113" s="131">
        <f t="shared" si="3"/>
        <v>0.6727272727272727</v>
      </c>
    </row>
    <row r="114" spans="1:7" ht="12.75">
      <c r="A114" s="52">
        <f t="shared" si="2"/>
        <v>34</v>
      </c>
      <c r="B114">
        <v>104</v>
      </c>
      <c r="C114">
        <v>105</v>
      </c>
      <c r="D114" s="129">
        <v>96</v>
      </c>
      <c r="E114" s="131">
        <f t="shared" si="3"/>
        <v>0.6486486486486487</v>
      </c>
      <c r="F114" s="19">
        <f>SUM(D110:D114)</f>
        <v>1241</v>
      </c>
      <c r="G114">
        <v>21</v>
      </c>
    </row>
    <row r="115" spans="1:5" ht="12.75">
      <c r="A115" s="52">
        <f t="shared" si="2"/>
        <v>24</v>
      </c>
      <c r="B115">
        <v>105</v>
      </c>
      <c r="C115">
        <v>106</v>
      </c>
      <c r="D115" s="129">
        <v>62</v>
      </c>
      <c r="E115" s="131">
        <f t="shared" si="3"/>
        <v>0.6458333333333334</v>
      </c>
    </row>
    <row r="116" spans="1:5" ht="12.75">
      <c r="A116" s="52">
        <f t="shared" si="2"/>
        <v>15</v>
      </c>
      <c r="B116">
        <v>106</v>
      </c>
      <c r="C116">
        <v>107</v>
      </c>
      <c r="D116" s="129">
        <v>38</v>
      </c>
      <c r="E116" s="131">
        <f t="shared" si="3"/>
        <v>0.6129032258064516</v>
      </c>
    </row>
    <row r="117" spans="1:5" ht="12.75">
      <c r="A117" s="52">
        <f t="shared" si="2"/>
        <v>9</v>
      </c>
      <c r="B117">
        <v>107</v>
      </c>
      <c r="C117">
        <v>108</v>
      </c>
      <c r="D117" s="129">
        <v>23</v>
      </c>
      <c r="E117" s="131">
        <f t="shared" si="3"/>
        <v>0.6052631578947368</v>
      </c>
    </row>
    <row r="118" spans="1:5" ht="12.75">
      <c r="A118" s="52">
        <f t="shared" si="2"/>
        <v>7</v>
      </c>
      <c r="B118">
        <v>108</v>
      </c>
      <c r="C118">
        <v>109</v>
      </c>
      <c r="D118" s="129">
        <v>14</v>
      </c>
      <c r="E118" s="131">
        <f t="shared" si="3"/>
        <v>0.6086956521739131</v>
      </c>
    </row>
    <row r="119" spans="1:7" ht="12.75">
      <c r="A119" s="52">
        <f t="shared" si="2"/>
        <v>7</v>
      </c>
      <c r="B119">
        <v>109</v>
      </c>
      <c r="C119">
        <v>110</v>
      </c>
      <c r="D119" s="129">
        <v>7</v>
      </c>
      <c r="E119" s="131">
        <f t="shared" si="3"/>
        <v>0.5</v>
      </c>
      <c r="F119" s="19">
        <f>SUM(D115:D119)</f>
        <v>144</v>
      </c>
      <c r="G119">
        <v>22</v>
      </c>
    </row>
    <row r="120" ht="12.75">
      <c r="D120" s="129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9"/>
  <sheetViews>
    <sheetView zoomScale="85" zoomScaleNormal="85" workbookViewId="0" topLeftCell="A1">
      <selection activeCell="A1" sqref="A1"/>
    </sheetView>
  </sheetViews>
  <sheetFormatPr defaultColWidth="9.140625" defaultRowHeight="12.75"/>
  <sheetData>
    <row r="1" ht="17.25">
      <c r="A1" s="1" t="s">
        <v>31</v>
      </c>
    </row>
    <row r="2" ht="17.25">
      <c r="A2" s="1" t="s">
        <v>32</v>
      </c>
    </row>
    <row r="3" ht="17.25">
      <c r="A3" s="1"/>
    </row>
    <row r="4" spans="1:16" ht="12.75" customHeight="1">
      <c r="A4" s="1"/>
      <c r="C4" s="3" t="s">
        <v>7</v>
      </c>
      <c r="P4" s="3" t="s">
        <v>33</v>
      </c>
    </row>
    <row r="5" spans="1:25" ht="12.75" customHeight="1">
      <c r="A5" s="1"/>
      <c r="C5" s="5"/>
      <c r="D5" s="6">
        <v>1990</v>
      </c>
      <c r="E5" s="6">
        <v>1995</v>
      </c>
      <c r="F5" s="6">
        <v>2000</v>
      </c>
      <c r="G5" s="6">
        <v>2005</v>
      </c>
      <c r="H5" s="6">
        <v>2010</v>
      </c>
      <c r="I5" s="6">
        <v>2015</v>
      </c>
      <c r="J5" s="6">
        <v>2020</v>
      </c>
      <c r="K5" s="6">
        <v>2025</v>
      </c>
      <c r="L5" s="6">
        <v>2030</v>
      </c>
      <c r="P5" s="5"/>
      <c r="Q5" s="6">
        <v>1990</v>
      </c>
      <c r="R5" s="6">
        <v>1995</v>
      </c>
      <c r="S5" s="6">
        <v>2000</v>
      </c>
      <c r="T5" s="6">
        <v>2005</v>
      </c>
      <c r="U5" s="6">
        <v>2010</v>
      </c>
      <c r="V5" s="6">
        <v>2015</v>
      </c>
      <c r="W5" s="6">
        <v>2020</v>
      </c>
      <c r="X5" s="6">
        <v>2025</v>
      </c>
      <c r="Y5" s="6">
        <v>2030</v>
      </c>
    </row>
    <row r="6" spans="1:25" ht="12.75" customHeight="1">
      <c r="A6" s="1"/>
      <c r="C6" s="14" t="s">
        <v>8</v>
      </c>
      <c r="D6" s="10">
        <f aca="true" t="shared" si="0" ref="D6:L6">D28+D50+D72+D94</f>
        <v>562</v>
      </c>
      <c r="E6" s="10">
        <f t="shared" si="0"/>
        <v>601.9813462297672</v>
      </c>
      <c r="F6" s="10">
        <f t="shared" si="0"/>
        <v>509</v>
      </c>
      <c r="G6" s="10">
        <f t="shared" si="0"/>
        <v>525.3936917729521</v>
      </c>
      <c r="H6" s="10">
        <f t="shared" si="0"/>
        <v>512.1106494877915</v>
      </c>
      <c r="I6" s="10">
        <f t="shared" si="0"/>
        <v>486.556366178202</v>
      </c>
      <c r="J6" s="10">
        <f t="shared" si="0"/>
        <v>455.77901214286163</v>
      </c>
      <c r="K6" s="10">
        <f t="shared" si="0"/>
        <v>433.27350024200905</v>
      </c>
      <c r="L6" s="10">
        <f t="shared" si="0"/>
        <v>423.0040895189114</v>
      </c>
      <c r="P6" s="14" t="s">
        <v>8</v>
      </c>
      <c r="Q6" s="10">
        <f>D28+D72</f>
        <v>283</v>
      </c>
      <c r="R6" s="10">
        <f>E28+E72</f>
        <v>301.4631859455192</v>
      </c>
      <c r="S6" s="10">
        <f aca="true" t="shared" si="1" ref="S6:Y21">F28+F72</f>
        <v>248</v>
      </c>
      <c r="T6" s="10">
        <f t="shared" si="1"/>
        <v>259.82003034485695</v>
      </c>
      <c r="U6" s="10">
        <f t="shared" si="1"/>
        <v>253.2510936204943</v>
      </c>
      <c r="V6" s="10">
        <f t="shared" si="1"/>
        <v>240.62474002269946</v>
      </c>
      <c r="W6" s="10">
        <f t="shared" si="1"/>
        <v>225.4285742930673</v>
      </c>
      <c r="X6" s="10">
        <f t="shared" si="1"/>
        <v>214.31734726621016</v>
      </c>
      <c r="Y6" s="10">
        <f t="shared" si="1"/>
        <v>209.25090120369944</v>
      </c>
    </row>
    <row r="7" spans="1:25" ht="12.75" customHeight="1">
      <c r="A7" s="1"/>
      <c r="C7" s="14" t="s">
        <v>9</v>
      </c>
      <c r="D7" s="10">
        <f aca="true" t="shared" si="2" ref="D7:L7">D29+D51+D73+D95</f>
        <v>610</v>
      </c>
      <c r="E7" s="10">
        <f t="shared" si="2"/>
        <v>664.3530398736675</v>
      </c>
      <c r="F7" s="10">
        <f t="shared" si="2"/>
        <v>516</v>
      </c>
      <c r="G7" s="10">
        <f t="shared" si="2"/>
        <v>540.732576040759</v>
      </c>
      <c r="H7" s="10">
        <f t="shared" si="2"/>
        <v>552.1037222874269</v>
      </c>
      <c r="I7" s="10">
        <f t="shared" si="2"/>
        <v>538.1330999161262</v>
      </c>
      <c r="J7" s="10">
        <f t="shared" si="2"/>
        <v>512.397876881716</v>
      </c>
      <c r="K7" s="10">
        <f t="shared" si="2"/>
        <v>482.4733702427078</v>
      </c>
      <c r="L7" s="10">
        <f t="shared" si="2"/>
        <v>460.7117257372872</v>
      </c>
      <c r="P7" s="14" t="s">
        <v>9</v>
      </c>
      <c r="Q7" s="10">
        <f aca="true" t="shared" si="3" ref="Q7:R23">D29+D73</f>
        <v>298</v>
      </c>
      <c r="R7" s="10">
        <f t="shared" si="3"/>
        <v>318.4736478484011</v>
      </c>
      <c r="S7" s="10">
        <f t="shared" si="1"/>
        <v>251</v>
      </c>
      <c r="T7" s="10">
        <f t="shared" si="1"/>
        <v>254.512862138833</v>
      </c>
      <c r="U7" s="10">
        <f t="shared" si="1"/>
        <v>263.3981554147178</v>
      </c>
      <c r="V7" s="10">
        <f t="shared" si="1"/>
        <v>256.7317096668847</v>
      </c>
      <c r="W7" s="10">
        <f t="shared" si="1"/>
        <v>244.5376445843424</v>
      </c>
      <c r="X7" s="10">
        <f t="shared" si="1"/>
        <v>230.44121339854485</v>
      </c>
      <c r="Y7" s="10">
        <f t="shared" si="1"/>
        <v>220.19984601846144</v>
      </c>
    </row>
    <row r="8" spans="1:25" ht="12.75" customHeight="1">
      <c r="A8" s="1"/>
      <c r="C8" s="14" t="s">
        <v>10</v>
      </c>
      <c r="D8" s="10">
        <f aca="true" t="shared" si="4" ref="D8:L8">D30+D52+D74+D96</f>
        <v>603</v>
      </c>
      <c r="E8" s="10">
        <f t="shared" si="4"/>
        <v>687.0336557441768</v>
      </c>
      <c r="F8" s="10">
        <f t="shared" si="4"/>
        <v>619</v>
      </c>
      <c r="G8" s="10">
        <f t="shared" si="4"/>
        <v>529.7189056138955</v>
      </c>
      <c r="H8" s="10">
        <f t="shared" si="4"/>
        <v>548.0914685954698</v>
      </c>
      <c r="I8" s="10">
        <f t="shared" si="4"/>
        <v>561.9461031859383</v>
      </c>
      <c r="J8" s="10">
        <f t="shared" si="4"/>
        <v>547.7303987272142</v>
      </c>
      <c r="K8" s="10">
        <f t="shared" si="4"/>
        <v>521.1441691356114</v>
      </c>
      <c r="L8" s="10">
        <f t="shared" si="4"/>
        <v>489.8363236176159</v>
      </c>
      <c r="P8" s="14" t="s">
        <v>10</v>
      </c>
      <c r="Q8" s="10">
        <f t="shared" si="3"/>
        <v>307</v>
      </c>
      <c r="R8" s="10">
        <f t="shared" si="3"/>
        <v>354.3846229767075</v>
      </c>
      <c r="S8" s="10">
        <f t="shared" si="1"/>
        <v>305</v>
      </c>
      <c r="T8" s="10">
        <f t="shared" si="1"/>
        <v>267.54311608596464</v>
      </c>
      <c r="U8" s="10">
        <f t="shared" si="1"/>
        <v>269.2829833899803</v>
      </c>
      <c r="V8" s="10">
        <f t="shared" si="1"/>
        <v>279.62598712883147</v>
      </c>
      <c r="W8" s="10">
        <f t="shared" si="1"/>
        <v>272.55071044635525</v>
      </c>
      <c r="X8" s="10">
        <f t="shared" si="1"/>
        <v>259.42801567245596</v>
      </c>
      <c r="Y8" s="10">
        <f t="shared" si="1"/>
        <v>244.07919431280567</v>
      </c>
    </row>
    <row r="9" spans="1:25" ht="12.75" customHeight="1">
      <c r="A9" s="1"/>
      <c r="C9" s="14" t="s">
        <v>11</v>
      </c>
      <c r="D9" s="10">
        <f aca="true" t="shared" si="5" ref="D9:L9">D31+D53+D75+D97</f>
        <v>601</v>
      </c>
      <c r="E9" s="10">
        <f t="shared" si="5"/>
        <v>598.2012435846823</v>
      </c>
      <c r="F9" s="10">
        <f t="shared" si="5"/>
        <v>548</v>
      </c>
      <c r="G9" s="10">
        <f t="shared" si="5"/>
        <v>558.0442010719195</v>
      </c>
      <c r="H9" s="10">
        <f t="shared" si="5"/>
        <v>475.8959209286308</v>
      </c>
      <c r="I9" s="10">
        <f t="shared" si="5"/>
        <v>496.8807733399841</v>
      </c>
      <c r="J9" s="10">
        <f t="shared" si="5"/>
        <v>508.01730401807623</v>
      </c>
      <c r="K9" s="10">
        <f t="shared" si="5"/>
        <v>495.16944155992906</v>
      </c>
      <c r="L9" s="10">
        <f t="shared" si="5"/>
        <v>471.33027472317315</v>
      </c>
      <c r="P9" s="14" t="s">
        <v>11</v>
      </c>
      <c r="Q9" s="10">
        <f t="shared" si="3"/>
        <v>284</v>
      </c>
      <c r="R9" s="10">
        <f t="shared" si="3"/>
        <v>276.8925187524674</v>
      </c>
      <c r="S9" s="10">
        <f t="shared" si="1"/>
        <v>279</v>
      </c>
      <c r="T9" s="10">
        <f t="shared" si="1"/>
        <v>258.42307829936016</v>
      </c>
      <c r="U9" s="10">
        <f t="shared" si="1"/>
        <v>227.11083808115626</v>
      </c>
      <c r="V9" s="10">
        <f t="shared" si="1"/>
        <v>228.9773064112289</v>
      </c>
      <c r="W9" s="10">
        <f t="shared" si="1"/>
        <v>237.5874011776434</v>
      </c>
      <c r="X9" s="10">
        <f t="shared" si="1"/>
        <v>231.5770179879119</v>
      </c>
      <c r="Y9" s="10">
        <f t="shared" si="1"/>
        <v>220.4618133319658</v>
      </c>
    </row>
    <row r="10" spans="1:25" ht="12.75" customHeight="1">
      <c r="A10" s="1"/>
      <c r="C10" s="14" t="s">
        <v>12</v>
      </c>
      <c r="D10" s="10">
        <f aca="true" t="shared" si="6" ref="D10:L10">D32+D54+D76+D98</f>
        <v>469</v>
      </c>
      <c r="E10" s="10">
        <f t="shared" si="6"/>
        <v>451.7222660876431</v>
      </c>
      <c r="F10" s="10">
        <f t="shared" si="6"/>
        <v>437</v>
      </c>
      <c r="G10" s="10">
        <f t="shared" si="6"/>
        <v>412.17465015966405</v>
      </c>
      <c r="H10" s="10">
        <f t="shared" si="6"/>
        <v>415.47636085003</v>
      </c>
      <c r="I10" s="10">
        <f t="shared" si="6"/>
        <v>357.1632800981972</v>
      </c>
      <c r="J10" s="10">
        <f t="shared" si="6"/>
        <v>369.50065172381994</v>
      </c>
      <c r="K10" s="10">
        <f t="shared" si="6"/>
        <v>378.66151844417556</v>
      </c>
      <c r="L10" s="10">
        <f t="shared" si="6"/>
        <v>369.0865133751928</v>
      </c>
      <c r="P10" s="14" t="s">
        <v>12</v>
      </c>
      <c r="Q10" s="10">
        <f t="shared" si="3"/>
        <v>244</v>
      </c>
      <c r="R10" s="10">
        <f t="shared" si="3"/>
        <v>215.46585076983814</v>
      </c>
      <c r="S10" s="10">
        <f t="shared" si="1"/>
        <v>227</v>
      </c>
      <c r="T10" s="10">
        <f t="shared" si="1"/>
        <v>222.5728742257928</v>
      </c>
      <c r="U10" s="10">
        <f t="shared" si="1"/>
        <v>204.8863401738606</v>
      </c>
      <c r="V10" s="10">
        <f t="shared" si="1"/>
        <v>180.87930801252972</v>
      </c>
      <c r="W10" s="10">
        <f t="shared" si="1"/>
        <v>183.11149400149392</v>
      </c>
      <c r="X10" s="10">
        <f t="shared" si="1"/>
        <v>189.6464578171054</v>
      </c>
      <c r="Y10" s="10">
        <f t="shared" si="1"/>
        <v>184.8479552975797</v>
      </c>
    </row>
    <row r="11" spans="1:25" ht="12.75" customHeight="1">
      <c r="A11" s="1"/>
      <c r="C11" s="14" t="s">
        <v>13</v>
      </c>
      <c r="D11" s="10">
        <f aca="true" t="shared" si="7" ref="D11:L11">D33+D55+D77+D99</f>
        <v>591</v>
      </c>
      <c r="E11" s="10">
        <f t="shared" si="7"/>
        <v>524.489242005527</v>
      </c>
      <c r="F11" s="10">
        <f t="shared" si="7"/>
        <v>533</v>
      </c>
      <c r="G11" s="10">
        <f t="shared" si="7"/>
        <v>502.54579541832845</v>
      </c>
      <c r="H11" s="10">
        <f t="shared" si="7"/>
        <v>477.8002182598822</v>
      </c>
      <c r="I11" s="10">
        <f t="shared" si="7"/>
        <v>482.11140057944715</v>
      </c>
      <c r="J11" s="10">
        <f t="shared" si="7"/>
        <v>419.51152280580675</v>
      </c>
      <c r="K11" s="10">
        <f t="shared" si="7"/>
        <v>420.9154987962407</v>
      </c>
      <c r="L11" s="10">
        <f t="shared" si="7"/>
        <v>434.6850230990437</v>
      </c>
      <c r="P11" s="14" t="s">
        <v>13</v>
      </c>
      <c r="Q11" s="10">
        <f t="shared" si="3"/>
        <v>303</v>
      </c>
      <c r="R11" s="10">
        <f t="shared" si="3"/>
        <v>249.48677457560203</v>
      </c>
      <c r="S11" s="10">
        <f t="shared" si="1"/>
        <v>248</v>
      </c>
      <c r="T11" s="10">
        <f t="shared" si="1"/>
        <v>247.95529665723248</v>
      </c>
      <c r="U11" s="10">
        <f t="shared" si="1"/>
        <v>243.0970961559141</v>
      </c>
      <c r="V11" s="10">
        <f t="shared" si="1"/>
        <v>223.81163260304822</v>
      </c>
      <c r="W11" s="10">
        <f t="shared" si="1"/>
        <v>197.5658874808915</v>
      </c>
      <c r="X11" s="10">
        <f t="shared" si="1"/>
        <v>199.98934790581353</v>
      </c>
      <c r="Y11" s="10">
        <f t="shared" si="1"/>
        <v>207.13510611768362</v>
      </c>
    </row>
    <row r="12" spans="1:25" ht="12.75" customHeight="1">
      <c r="A12" s="1"/>
      <c r="C12" s="14" t="s">
        <v>14</v>
      </c>
      <c r="D12" s="10">
        <f aca="true" t="shared" si="8" ref="D12:L12">D34+D56+D78+D100</f>
        <v>602</v>
      </c>
      <c r="E12" s="10">
        <f t="shared" si="8"/>
        <v>638.8373470193446</v>
      </c>
      <c r="F12" s="10">
        <f t="shared" si="8"/>
        <v>545</v>
      </c>
      <c r="G12" s="10">
        <f t="shared" si="8"/>
        <v>591.8661189406815</v>
      </c>
      <c r="H12" s="10">
        <f t="shared" si="8"/>
        <v>548.6655970145125</v>
      </c>
      <c r="I12" s="10">
        <f t="shared" si="8"/>
        <v>526.3750386029766</v>
      </c>
      <c r="J12" s="10">
        <f t="shared" si="8"/>
        <v>530.1746119914833</v>
      </c>
      <c r="K12" s="10">
        <f t="shared" si="8"/>
        <v>467.1610531764254</v>
      </c>
      <c r="L12" s="10">
        <f t="shared" si="8"/>
        <v>460.56067802581754</v>
      </c>
      <c r="P12" s="14" t="s">
        <v>14</v>
      </c>
      <c r="Q12" s="10">
        <f t="shared" si="3"/>
        <v>292</v>
      </c>
      <c r="R12" s="10">
        <f t="shared" si="3"/>
        <v>292.9579549940782</v>
      </c>
      <c r="S12" s="10">
        <f t="shared" si="1"/>
        <v>248</v>
      </c>
      <c r="T12" s="10">
        <f t="shared" si="1"/>
        <v>248.21797299353105</v>
      </c>
      <c r="U12" s="10">
        <f t="shared" si="1"/>
        <v>246.87853468353273</v>
      </c>
      <c r="V12" s="10">
        <f t="shared" si="1"/>
        <v>244.57502770457242</v>
      </c>
      <c r="W12" s="10">
        <f t="shared" si="1"/>
        <v>221.78447448343726</v>
      </c>
      <c r="X12" s="10">
        <f t="shared" si="1"/>
        <v>197.97006021520912</v>
      </c>
      <c r="Y12" s="10">
        <f t="shared" si="1"/>
        <v>202.39011182249627</v>
      </c>
    </row>
    <row r="13" spans="1:25" ht="12.75" customHeight="1">
      <c r="A13" s="1"/>
      <c r="C13" s="14" t="s">
        <v>15</v>
      </c>
      <c r="D13" s="10">
        <f aca="true" t="shared" si="9" ref="D13:L13">D35+D57+D79+D101</f>
        <v>573</v>
      </c>
      <c r="E13" s="10">
        <f t="shared" si="9"/>
        <v>674.7483221476509</v>
      </c>
      <c r="F13" s="10">
        <f t="shared" si="9"/>
        <v>698</v>
      </c>
      <c r="G13" s="10">
        <f t="shared" si="9"/>
        <v>610.3727715240071</v>
      </c>
      <c r="H13" s="10">
        <f t="shared" si="9"/>
        <v>653.7260873685302</v>
      </c>
      <c r="I13" s="10">
        <f t="shared" si="9"/>
        <v>609.3577871668638</v>
      </c>
      <c r="J13" s="10">
        <f t="shared" si="9"/>
        <v>586.1799063262961</v>
      </c>
      <c r="K13" s="10">
        <f t="shared" si="9"/>
        <v>584.8511259053154</v>
      </c>
      <c r="L13" s="10">
        <f t="shared" si="9"/>
        <v>515.7469175667396</v>
      </c>
      <c r="P13" s="14" t="s">
        <v>15</v>
      </c>
      <c r="Q13" s="10">
        <f t="shared" si="3"/>
        <v>298</v>
      </c>
      <c r="R13" s="10">
        <f t="shared" si="3"/>
        <v>331.7040071061982</v>
      </c>
      <c r="S13" s="10">
        <f t="shared" si="1"/>
        <v>346</v>
      </c>
      <c r="T13" s="10">
        <f t="shared" si="1"/>
        <v>291.50609798578864</v>
      </c>
      <c r="U13" s="10">
        <f t="shared" si="1"/>
        <v>292.06632480350174</v>
      </c>
      <c r="V13" s="10">
        <f t="shared" si="1"/>
        <v>289.21911105662633</v>
      </c>
      <c r="W13" s="10">
        <f t="shared" si="1"/>
        <v>289.0222468824342</v>
      </c>
      <c r="X13" s="10">
        <f t="shared" si="1"/>
        <v>258.78033221233335</v>
      </c>
      <c r="Y13" s="10">
        <f t="shared" si="1"/>
        <v>233.17041723856047</v>
      </c>
    </row>
    <row r="14" spans="1:25" ht="12.75" customHeight="1">
      <c r="A14" s="1"/>
      <c r="C14" s="14" t="s">
        <v>16</v>
      </c>
      <c r="D14" s="10">
        <f aca="true" t="shared" si="10" ref="D14:L14">D36+D58+D80+D102</f>
        <v>570</v>
      </c>
      <c r="E14" s="10">
        <f t="shared" si="10"/>
        <v>652.0677062771418</v>
      </c>
      <c r="F14" s="10">
        <f t="shared" si="10"/>
        <v>648</v>
      </c>
      <c r="G14" s="10">
        <f t="shared" si="10"/>
        <v>739.7247889993342</v>
      </c>
      <c r="H14" s="10">
        <f t="shared" si="10"/>
        <v>637.1662836725761</v>
      </c>
      <c r="I14" s="10">
        <f t="shared" si="10"/>
        <v>663.97334075359</v>
      </c>
      <c r="J14" s="10">
        <f t="shared" si="10"/>
        <v>626.8893525436243</v>
      </c>
      <c r="K14" s="10">
        <f t="shared" si="10"/>
        <v>598.8624092664659</v>
      </c>
      <c r="L14" s="10">
        <f t="shared" si="10"/>
        <v>598.0431863053277</v>
      </c>
      <c r="P14" s="14" t="s">
        <v>16</v>
      </c>
      <c r="Q14" s="10">
        <f t="shared" si="3"/>
        <v>296</v>
      </c>
      <c r="R14" s="10">
        <f t="shared" si="3"/>
        <v>325.0888274772996</v>
      </c>
      <c r="S14" s="10">
        <f t="shared" si="1"/>
        <v>346</v>
      </c>
      <c r="T14" s="10">
        <f t="shared" si="1"/>
        <v>369.57276896448445</v>
      </c>
      <c r="U14" s="10">
        <f t="shared" si="1"/>
        <v>310.0379462498728</v>
      </c>
      <c r="V14" s="10">
        <f t="shared" si="1"/>
        <v>310.56192983285894</v>
      </c>
      <c r="W14" s="10">
        <f t="shared" si="1"/>
        <v>307.8518347309411</v>
      </c>
      <c r="X14" s="10">
        <f t="shared" si="1"/>
        <v>307.01553970708693</v>
      </c>
      <c r="Y14" s="10">
        <f t="shared" si="1"/>
        <v>275.7271777884648</v>
      </c>
    </row>
    <row r="15" spans="1:25" ht="12.75" customHeight="1">
      <c r="A15" s="1"/>
      <c r="C15" s="14" t="s">
        <v>17</v>
      </c>
      <c r="D15" s="10">
        <f aca="true" t="shared" si="11" ref="D15:L15">D37+D59+D81+D103</f>
        <v>590</v>
      </c>
      <c r="E15" s="10">
        <f t="shared" si="11"/>
        <v>746.5702724042637</v>
      </c>
      <c r="F15" s="10">
        <f t="shared" si="11"/>
        <v>659</v>
      </c>
      <c r="G15" s="10">
        <f t="shared" si="11"/>
        <v>747.5392227414548</v>
      </c>
      <c r="H15" s="10">
        <f t="shared" si="11"/>
        <v>857.9464513819079</v>
      </c>
      <c r="I15" s="10">
        <f t="shared" si="11"/>
        <v>739.4701170620614</v>
      </c>
      <c r="J15" s="10">
        <f t="shared" si="11"/>
        <v>763.6704169272517</v>
      </c>
      <c r="K15" s="10">
        <f t="shared" si="11"/>
        <v>723.2293584895032</v>
      </c>
      <c r="L15" s="10">
        <f t="shared" si="11"/>
        <v>691.0385936188954</v>
      </c>
      <c r="P15" s="14" t="s">
        <v>17</v>
      </c>
      <c r="Q15" s="10">
        <f t="shared" si="3"/>
        <v>302</v>
      </c>
      <c r="R15" s="10">
        <f t="shared" si="3"/>
        <v>364.7799052506909</v>
      </c>
      <c r="S15" s="10">
        <f t="shared" si="1"/>
        <v>357</v>
      </c>
      <c r="T15" s="10">
        <f t="shared" si="1"/>
        <v>399.2421776313539</v>
      </c>
      <c r="U15" s="10">
        <f t="shared" si="1"/>
        <v>426.22822127648084</v>
      </c>
      <c r="V15" s="10">
        <f t="shared" si="1"/>
        <v>361.0701388607107</v>
      </c>
      <c r="W15" s="10">
        <f t="shared" si="1"/>
        <v>361.87481223806907</v>
      </c>
      <c r="X15" s="10">
        <f t="shared" si="1"/>
        <v>357.8824673005289</v>
      </c>
      <c r="Y15" s="10">
        <f t="shared" si="1"/>
        <v>358.5894583775824</v>
      </c>
    </row>
    <row r="16" spans="1:25" ht="12.75" customHeight="1">
      <c r="A16" s="1"/>
      <c r="C16" s="14" t="s">
        <v>18</v>
      </c>
      <c r="D16" s="10">
        <f aca="true" t="shared" si="12" ref="D16:L16">D38+D60+D82+D104</f>
        <v>521</v>
      </c>
      <c r="E16" s="10">
        <f t="shared" si="12"/>
        <v>644.5075009869721</v>
      </c>
      <c r="F16" s="10">
        <f t="shared" si="12"/>
        <v>694</v>
      </c>
      <c r="G16" s="10">
        <f t="shared" si="12"/>
        <v>679.2279988779668</v>
      </c>
      <c r="H16" s="10">
        <f t="shared" si="12"/>
        <v>783.3629894968483</v>
      </c>
      <c r="I16" s="10">
        <f t="shared" si="12"/>
        <v>892.1343279739067</v>
      </c>
      <c r="J16" s="10">
        <f t="shared" si="12"/>
        <v>760.4285388024941</v>
      </c>
      <c r="K16" s="10">
        <f t="shared" si="12"/>
        <v>795.928756268147</v>
      </c>
      <c r="L16" s="10">
        <f t="shared" si="12"/>
        <v>752.013736646152</v>
      </c>
      <c r="P16" s="14" t="s">
        <v>18</v>
      </c>
      <c r="Q16" s="10">
        <f t="shared" si="3"/>
        <v>244</v>
      </c>
      <c r="R16" s="10">
        <f t="shared" si="3"/>
        <v>309.96841689696015</v>
      </c>
      <c r="S16" s="10">
        <f t="shared" si="1"/>
        <v>357</v>
      </c>
      <c r="T16" s="10">
        <f t="shared" si="1"/>
        <v>370.8758115134352</v>
      </c>
      <c r="U16" s="10">
        <f t="shared" si="1"/>
        <v>419.4378461094632</v>
      </c>
      <c r="V16" s="10">
        <f t="shared" si="1"/>
        <v>448.620909597284</v>
      </c>
      <c r="W16" s="10">
        <f t="shared" si="1"/>
        <v>366.7866835945753</v>
      </c>
      <c r="X16" s="10">
        <f t="shared" si="1"/>
        <v>366.8714469978307</v>
      </c>
      <c r="Y16" s="10">
        <f t="shared" si="1"/>
        <v>366.0215744952112</v>
      </c>
    </row>
    <row r="17" spans="1:25" ht="12.75" customHeight="1">
      <c r="A17" s="1"/>
      <c r="C17" s="14" t="s">
        <v>19</v>
      </c>
      <c r="D17" s="10">
        <f aca="true" t="shared" si="13" ref="D17:L17">D39+D61+D83+D105</f>
        <v>514</v>
      </c>
      <c r="E17" s="10">
        <f t="shared" si="13"/>
        <v>514.0939597315436</v>
      </c>
      <c r="F17" s="10">
        <f t="shared" si="13"/>
        <v>736</v>
      </c>
      <c r="G17" s="10">
        <f t="shared" si="13"/>
        <v>742.6841164796866</v>
      </c>
      <c r="H17" s="10">
        <f t="shared" si="13"/>
        <v>734.9656862686476</v>
      </c>
      <c r="I17" s="10">
        <f t="shared" si="13"/>
        <v>852.0403672608736</v>
      </c>
      <c r="J17" s="10">
        <f t="shared" si="13"/>
        <v>967.9114582073283</v>
      </c>
      <c r="K17" s="10">
        <f t="shared" si="13"/>
        <v>815.9232089979946</v>
      </c>
      <c r="L17" s="10">
        <f t="shared" si="13"/>
        <v>854.8236745481142</v>
      </c>
      <c r="P17" s="14" t="s">
        <v>19</v>
      </c>
      <c r="Q17" s="10">
        <f t="shared" si="3"/>
        <v>243</v>
      </c>
      <c r="R17" s="10">
        <f t="shared" si="3"/>
        <v>246.65169759178838</v>
      </c>
      <c r="S17" s="10">
        <f t="shared" si="1"/>
        <v>353</v>
      </c>
      <c r="T17" s="10">
        <f t="shared" si="1"/>
        <v>387.4581879788703</v>
      </c>
      <c r="U17" s="10">
        <f t="shared" si="1"/>
        <v>409.96762786557304</v>
      </c>
      <c r="V17" s="10">
        <f t="shared" si="1"/>
        <v>466.9728541717451</v>
      </c>
      <c r="W17" s="10">
        <f t="shared" si="1"/>
        <v>499.9890570054299</v>
      </c>
      <c r="X17" s="10">
        <f t="shared" si="1"/>
        <v>399.655753997989</v>
      </c>
      <c r="Y17" s="10">
        <f t="shared" si="1"/>
        <v>399.2010474178476</v>
      </c>
    </row>
    <row r="18" spans="1:25" ht="12.75" customHeight="1">
      <c r="A18" s="1"/>
      <c r="C18" s="14" t="s">
        <v>20</v>
      </c>
      <c r="D18" s="10">
        <f aca="true" t="shared" si="14" ref="D18:L18">D40+D62+D84+D106</f>
        <v>547</v>
      </c>
      <c r="E18" s="10">
        <f t="shared" si="14"/>
        <v>473.4578562968811</v>
      </c>
      <c r="F18" s="10">
        <f t="shared" si="14"/>
        <v>683</v>
      </c>
      <c r="G18" s="10">
        <f t="shared" si="14"/>
        <v>845.632592343796</v>
      </c>
      <c r="H18" s="10">
        <f t="shared" si="14"/>
        <v>843.882705220994</v>
      </c>
      <c r="I18" s="10">
        <f t="shared" si="14"/>
        <v>817.8275871407222</v>
      </c>
      <c r="J18" s="10">
        <f t="shared" si="14"/>
        <v>916.3942934231695</v>
      </c>
      <c r="K18" s="10">
        <f t="shared" si="14"/>
        <v>1059.323094181765</v>
      </c>
      <c r="L18" s="10">
        <f t="shared" si="14"/>
        <v>902.3557962908882</v>
      </c>
      <c r="P18" s="14" t="s">
        <v>20</v>
      </c>
      <c r="Q18" s="10">
        <f t="shared" si="3"/>
        <v>277</v>
      </c>
      <c r="R18" s="10">
        <f t="shared" si="3"/>
        <v>239.09149230161864</v>
      </c>
      <c r="S18" s="10">
        <f t="shared" si="1"/>
        <v>331</v>
      </c>
      <c r="T18" s="10">
        <f t="shared" si="1"/>
        <v>426.80606818016633</v>
      </c>
      <c r="U18" s="10">
        <f t="shared" si="1"/>
        <v>449.3240919633689</v>
      </c>
      <c r="V18" s="10">
        <f t="shared" si="1"/>
        <v>456.2921706110344</v>
      </c>
      <c r="W18" s="10">
        <f t="shared" si="1"/>
        <v>511.3714788156865</v>
      </c>
      <c r="X18" s="10">
        <f t="shared" si="1"/>
        <v>546.2236574748943</v>
      </c>
      <c r="Y18" s="10">
        <f t="shared" si="1"/>
        <v>459.6248721992107</v>
      </c>
    </row>
    <row r="19" spans="1:25" ht="12.75" customHeight="1">
      <c r="A19" s="1"/>
      <c r="C19" s="14" t="s">
        <v>21</v>
      </c>
      <c r="D19" s="10">
        <f aca="true" t="shared" si="15" ref="D19:L19">D41+D63+D85+D107</f>
        <v>506</v>
      </c>
      <c r="E19" s="10">
        <f t="shared" si="15"/>
        <v>464.00759968416895</v>
      </c>
      <c r="F19" s="10">
        <f t="shared" si="15"/>
        <v>511</v>
      </c>
      <c r="G19" s="10">
        <f t="shared" si="15"/>
        <v>658.2681665809553</v>
      </c>
      <c r="H19" s="10">
        <f t="shared" si="15"/>
        <v>808.1796284175216</v>
      </c>
      <c r="I19" s="10">
        <f t="shared" si="15"/>
        <v>814.3992554254203</v>
      </c>
      <c r="J19" s="10">
        <f t="shared" si="15"/>
        <v>797.7071018048603</v>
      </c>
      <c r="K19" s="10">
        <f t="shared" si="15"/>
        <v>897.6667534946766</v>
      </c>
      <c r="L19" s="10">
        <f t="shared" si="15"/>
        <v>1041.611893530803</v>
      </c>
      <c r="P19" s="14" t="s">
        <v>21</v>
      </c>
      <c r="Q19" s="10">
        <f t="shared" si="3"/>
        <v>247</v>
      </c>
      <c r="R19" s="10">
        <f t="shared" si="3"/>
        <v>224.91610738255034</v>
      </c>
      <c r="S19" s="10">
        <f t="shared" si="1"/>
        <v>247</v>
      </c>
      <c r="T19" s="10">
        <f t="shared" si="1"/>
        <v>303.89167403433265</v>
      </c>
      <c r="U19" s="10">
        <f t="shared" si="1"/>
        <v>386.5862534686334</v>
      </c>
      <c r="V19" s="10">
        <f t="shared" si="1"/>
        <v>416.83346014381453</v>
      </c>
      <c r="W19" s="10">
        <f t="shared" si="1"/>
        <v>433.4737559214695</v>
      </c>
      <c r="X19" s="10">
        <f t="shared" si="1"/>
        <v>490.57454004535396</v>
      </c>
      <c r="Y19" s="10">
        <f t="shared" si="1"/>
        <v>524.8188096171918</v>
      </c>
    </row>
    <row r="20" spans="1:25" ht="12.75" customHeight="1">
      <c r="A20" s="1"/>
      <c r="C20" s="14" t="s">
        <v>22</v>
      </c>
      <c r="D20" s="10">
        <f aca="true" t="shared" si="16" ref="D20:L20">D42+D64+D86+D108</f>
        <v>455</v>
      </c>
      <c r="E20" s="10">
        <f t="shared" si="16"/>
        <v>486.6882155546782</v>
      </c>
      <c r="F20" s="10">
        <f t="shared" si="16"/>
        <v>448</v>
      </c>
      <c r="G20" s="10">
        <f t="shared" si="16"/>
        <v>494.35137744217</v>
      </c>
      <c r="H20" s="10">
        <f t="shared" si="16"/>
        <v>631.0688825406894</v>
      </c>
      <c r="I20" s="10">
        <f t="shared" si="16"/>
        <v>774.6682049397607</v>
      </c>
      <c r="J20" s="10">
        <f t="shared" si="16"/>
        <v>789.2917903022309</v>
      </c>
      <c r="K20" s="10">
        <f t="shared" si="16"/>
        <v>786.2049345217013</v>
      </c>
      <c r="L20" s="10">
        <f t="shared" si="16"/>
        <v>902.4731688139053</v>
      </c>
      <c r="P20" s="14" t="s">
        <v>22</v>
      </c>
      <c r="Q20" s="10">
        <f t="shared" si="3"/>
        <v>271</v>
      </c>
      <c r="R20" s="10">
        <f t="shared" si="3"/>
        <v>282.5626727200947</v>
      </c>
      <c r="S20" s="10">
        <f t="shared" si="1"/>
        <v>223</v>
      </c>
      <c r="T20" s="10">
        <f t="shared" si="1"/>
        <v>265.0172110177637</v>
      </c>
      <c r="U20" s="10">
        <f t="shared" si="1"/>
        <v>325.11353378647095</v>
      </c>
      <c r="V20" s="10">
        <f t="shared" si="1"/>
        <v>409.8309861960485</v>
      </c>
      <c r="W20" s="10">
        <f t="shared" si="1"/>
        <v>449.03729724281277</v>
      </c>
      <c r="X20" s="10">
        <f t="shared" si="1"/>
        <v>474.55912389798885</v>
      </c>
      <c r="Y20" s="10">
        <f t="shared" si="1"/>
        <v>540.3425697707792</v>
      </c>
    </row>
    <row r="21" spans="1:25" ht="12.75" customHeight="1">
      <c r="A21" s="1"/>
      <c r="C21" s="14" t="s">
        <v>23</v>
      </c>
      <c r="D21" s="10">
        <f aca="true" t="shared" si="17" ref="D21:L21">D43+D65+D87+D109</f>
        <v>293</v>
      </c>
      <c r="E21" s="10">
        <f t="shared" si="17"/>
        <v>316.58359652585864</v>
      </c>
      <c r="F21" s="10">
        <f t="shared" si="17"/>
        <v>321</v>
      </c>
      <c r="G21" s="10">
        <f t="shared" si="17"/>
        <v>313.15768872214585</v>
      </c>
      <c r="H21" s="10">
        <f t="shared" si="17"/>
        <v>340.04003870626417</v>
      </c>
      <c r="I21" s="10">
        <f t="shared" si="17"/>
        <v>438.86873665574785</v>
      </c>
      <c r="J21" s="10">
        <f t="shared" si="17"/>
        <v>539.6483929006225</v>
      </c>
      <c r="K21" s="10">
        <f t="shared" si="17"/>
        <v>540.6245856194815</v>
      </c>
      <c r="L21" s="10">
        <f t="shared" si="17"/>
        <v>526.4994644139537</v>
      </c>
      <c r="P21" s="14" t="s">
        <v>23</v>
      </c>
      <c r="Q21" s="10">
        <f t="shared" si="3"/>
        <v>161</v>
      </c>
      <c r="R21" s="10">
        <f t="shared" si="3"/>
        <v>171.0496446900908</v>
      </c>
      <c r="S21" s="10">
        <f t="shared" si="1"/>
        <v>162</v>
      </c>
      <c r="T21" s="10">
        <f t="shared" si="1"/>
        <v>135.62836331131908</v>
      </c>
      <c r="U21" s="10">
        <f t="shared" si="1"/>
        <v>160.1768103617977</v>
      </c>
      <c r="V21" s="10">
        <f t="shared" si="1"/>
        <v>197.45014078969908</v>
      </c>
      <c r="W21" s="10">
        <f t="shared" si="1"/>
        <v>252.43677126557148</v>
      </c>
      <c r="X21" s="10">
        <f t="shared" si="1"/>
        <v>269.88122097595226</v>
      </c>
      <c r="Y21" s="10">
        <f t="shared" si="1"/>
        <v>278.31547670558734</v>
      </c>
    </row>
    <row r="22" spans="1:25" ht="12.75" customHeight="1">
      <c r="A22" s="1"/>
      <c r="C22" s="14" t="s">
        <v>24</v>
      </c>
      <c r="D22" s="10">
        <f aca="true" t="shared" si="18" ref="D22:L22">D44+D66+D88+D110</f>
        <v>193</v>
      </c>
      <c r="E22" s="10">
        <f t="shared" si="18"/>
        <v>220.19097907619422</v>
      </c>
      <c r="F22" s="10">
        <f t="shared" si="18"/>
        <v>228</v>
      </c>
      <c r="G22" s="10">
        <f t="shared" si="18"/>
        <v>230.28711085944946</v>
      </c>
      <c r="H22" s="10">
        <f t="shared" si="18"/>
        <v>217.6188022121185</v>
      </c>
      <c r="I22" s="10">
        <f t="shared" si="18"/>
        <v>242.0710271842559</v>
      </c>
      <c r="J22" s="10">
        <f t="shared" si="18"/>
        <v>307.6411877811409</v>
      </c>
      <c r="K22" s="10">
        <f t="shared" si="18"/>
        <v>374.4346182171682</v>
      </c>
      <c r="L22" s="10">
        <f t="shared" si="18"/>
        <v>392.03714317025566</v>
      </c>
      <c r="P22" s="14" t="s">
        <v>24</v>
      </c>
      <c r="Q22" s="10">
        <f t="shared" si="3"/>
        <v>125</v>
      </c>
      <c r="R22" s="10">
        <f t="shared" si="3"/>
        <v>137.97374654559812</v>
      </c>
      <c r="S22" s="10">
        <f aca="true" t="shared" si="19" ref="S22:Y23">F44+F88</f>
        <v>150</v>
      </c>
      <c r="T22" s="10">
        <f t="shared" si="19"/>
        <v>138.15779971984128</v>
      </c>
      <c r="U22" s="10">
        <f t="shared" si="19"/>
        <v>114.70756190237168</v>
      </c>
      <c r="V22" s="10">
        <f t="shared" si="19"/>
        <v>137.51239269591719</v>
      </c>
      <c r="W22" s="10">
        <f t="shared" si="19"/>
        <v>167.672111522891</v>
      </c>
      <c r="X22" s="10">
        <f t="shared" si="19"/>
        <v>207.5234661651589</v>
      </c>
      <c r="Y22" s="10">
        <f t="shared" si="19"/>
        <v>235.18505570055092</v>
      </c>
    </row>
    <row r="23" spans="1:25" ht="12.75" customHeight="1">
      <c r="A23" s="1"/>
      <c r="C23" s="14" t="s">
        <v>25</v>
      </c>
      <c r="D23" s="10">
        <f aca="true" t="shared" si="20" ref="D23:L23">D45+D67+D89+D111</f>
        <v>167</v>
      </c>
      <c r="E23" s="10">
        <f t="shared" si="20"/>
        <v>215.46585076983814</v>
      </c>
      <c r="F23" s="10">
        <f t="shared" si="20"/>
        <v>207</v>
      </c>
      <c r="G23" s="10">
        <f t="shared" si="20"/>
        <v>233.77300809479098</v>
      </c>
      <c r="H23" s="10">
        <f t="shared" si="20"/>
        <v>245.42995521223725</v>
      </c>
      <c r="I23" s="10">
        <f t="shared" si="20"/>
        <v>240.86864991337453</v>
      </c>
      <c r="J23" s="10">
        <f t="shared" si="20"/>
        <v>254.51869501984496</v>
      </c>
      <c r="K23" s="10">
        <f t="shared" si="20"/>
        <v>303.6199976632712</v>
      </c>
      <c r="L23" s="10">
        <f t="shared" si="20"/>
        <v>367.9729911331598</v>
      </c>
      <c r="P23" s="14" t="s">
        <v>25</v>
      </c>
      <c r="Q23" s="10">
        <f t="shared" si="3"/>
        <v>114</v>
      </c>
      <c r="R23" s="10">
        <f t="shared" si="3"/>
        <v>149.31405448085275</v>
      </c>
      <c r="S23" s="10">
        <f t="shared" si="19"/>
        <v>137</v>
      </c>
      <c r="T23" s="10">
        <f t="shared" si="19"/>
        <v>159.9738675626598</v>
      </c>
      <c r="U23" s="10">
        <f t="shared" si="19"/>
        <v>161.87312061649283</v>
      </c>
      <c r="V23" s="10">
        <f t="shared" si="19"/>
        <v>147.02775581266934</v>
      </c>
      <c r="W23" s="10">
        <f t="shared" si="19"/>
        <v>155.87919118430057</v>
      </c>
      <c r="X23" s="10">
        <f t="shared" si="19"/>
        <v>181.11120726553355</v>
      </c>
      <c r="Y23" s="10">
        <f t="shared" si="19"/>
        <v>220.11113863371287</v>
      </c>
    </row>
    <row r="24" spans="1:25" ht="12.75" customHeight="1">
      <c r="A24" s="1"/>
      <c r="C24" s="14" t="s">
        <v>26</v>
      </c>
      <c r="D24" s="15">
        <f aca="true" t="shared" si="21" ref="D24:L24">SUM(D6:D23)</f>
        <v>8967</v>
      </c>
      <c r="E24" s="15">
        <f t="shared" si="21"/>
        <v>9575.000000000004</v>
      </c>
      <c r="F24" s="15">
        <f t="shared" si="21"/>
        <v>9540</v>
      </c>
      <c r="G24" s="15">
        <f t="shared" si="21"/>
        <v>9955.494781683958</v>
      </c>
      <c r="H24" s="15">
        <f t="shared" si="21"/>
        <v>10283.531447922078</v>
      </c>
      <c r="I24" s="15">
        <f t="shared" si="21"/>
        <v>10534.845463377447</v>
      </c>
      <c r="J24" s="15">
        <f t="shared" si="21"/>
        <v>10653.392512329845</v>
      </c>
      <c r="K24" s="15">
        <f t="shared" si="21"/>
        <v>10679.467394222589</v>
      </c>
      <c r="L24" s="15">
        <f t="shared" si="21"/>
        <v>10653.831194135237</v>
      </c>
      <c r="P24" s="14" t="s">
        <v>34</v>
      </c>
      <c r="Q24" s="15">
        <f aca="true" t="shared" si="22" ref="Q24:Y24">SUM(Q6:Q23)</f>
        <v>4589</v>
      </c>
      <c r="R24" s="15">
        <f t="shared" si="22"/>
        <v>4792.225128306357</v>
      </c>
      <c r="S24" s="15">
        <f t="shared" si="22"/>
        <v>4815</v>
      </c>
      <c r="T24" s="15">
        <f t="shared" si="22"/>
        <v>5007.175258645585</v>
      </c>
      <c r="U24" s="15">
        <f t="shared" si="22"/>
        <v>5163.424379923684</v>
      </c>
      <c r="V24" s="15">
        <f t="shared" si="22"/>
        <v>5296.617561318202</v>
      </c>
      <c r="W24" s="15">
        <f t="shared" si="22"/>
        <v>5377.961426871412</v>
      </c>
      <c r="X24" s="15">
        <f t="shared" si="22"/>
        <v>5383.448216303902</v>
      </c>
      <c r="Y24" s="15">
        <f t="shared" si="22"/>
        <v>5379.472526049391</v>
      </c>
    </row>
    <row r="25" ht="12.75" customHeight="1">
      <c r="A25" s="1"/>
    </row>
    <row r="26" spans="3:16" ht="12.75">
      <c r="C26" s="3" t="s">
        <v>5</v>
      </c>
      <c r="P26" s="3" t="s">
        <v>35</v>
      </c>
    </row>
    <row r="27" spans="3:25" ht="12.75">
      <c r="C27" s="5"/>
      <c r="D27" s="6">
        <v>1990</v>
      </c>
      <c r="E27" s="6">
        <v>1995</v>
      </c>
      <c r="F27" s="6">
        <v>2000</v>
      </c>
      <c r="G27" s="6">
        <v>2005</v>
      </c>
      <c r="H27" s="6">
        <v>2010</v>
      </c>
      <c r="I27" s="6">
        <v>2015</v>
      </c>
      <c r="J27" s="6">
        <v>2020</v>
      </c>
      <c r="K27" s="6">
        <v>2025</v>
      </c>
      <c r="L27" s="6">
        <v>2030</v>
      </c>
      <c r="M27" s="16"/>
      <c r="P27" s="5"/>
      <c r="Q27" s="6">
        <v>1990</v>
      </c>
      <c r="R27" s="6">
        <v>1995</v>
      </c>
      <c r="S27" s="6">
        <v>2000</v>
      </c>
      <c r="T27" s="6">
        <v>2005</v>
      </c>
      <c r="U27" s="6">
        <v>2010</v>
      </c>
      <c r="V27" s="6">
        <v>2015</v>
      </c>
      <c r="W27" s="6">
        <v>2020</v>
      </c>
      <c r="X27" s="6">
        <v>2025</v>
      </c>
      <c r="Y27" s="6">
        <v>2030</v>
      </c>
    </row>
    <row r="28" spans="3:25" ht="12.75">
      <c r="C28" s="7" t="s">
        <v>8</v>
      </c>
      <c r="D28" s="17">
        <f>'Observed Data'!D10</f>
        <v>214</v>
      </c>
      <c r="E28" s="17">
        <f>'Observed Data'!E10</f>
        <v>224.91610738255034</v>
      </c>
      <c r="F28" s="17">
        <f>'Observed Data'!F10</f>
        <v>212</v>
      </c>
      <c r="G28" s="18">
        <f>'2000-2010'!K10</f>
        <v>214.91980041629017</v>
      </c>
      <c r="H28" s="18">
        <f>'2000-2010'!T9</f>
        <v>209.4681302011262</v>
      </c>
      <c r="I28" s="18">
        <f>'2010-2020'!K10</f>
        <v>200.3681094934341</v>
      </c>
      <c r="J28" s="18">
        <f>'2010-2020'!T9</f>
        <v>190.69195411101686</v>
      </c>
      <c r="K28" s="18">
        <f>'2020-2030'!K10</f>
        <v>183.76567111105965</v>
      </c>
      <c r="L28" s="18">
        <f>'2020-2030'!T9</f>
        <v>181.0360587139346</v>
      </c>
      <c r="M28" s="19"/>
      <c r="P28" s="14" t="s">
        <v>8</v>
      </c>
      <c r="Q28" s="10">
        <f>D50+D94</f>
        <v>279</v>
      </c>
      <c r="R28" s="10">
        <f aca="true" t="shared" si="23" ref="R28:Y43">E50+E94</f>
        <v>300.5181602842479</v>
      </c>
      <c r="S28" s="10">
        <f t="shared" si="23"/>
        <v>261</v>
      </c>
      <c r="T28" s="10">
        <f t="shared" si="23"/>
        <v>265.57366142809525</v>
      </c>
      <c r="U28" s="10">
        <f t="shared" si="23"/>
        <v>258.8595558672972</v>
      </c>
      <c r="V28" s="10">
        <f t="shared" si="23"/>
        <v>245.93162615550256</v>
      </c>
      <c r="W28" s="10">
        <f t="shared" si="23"/>
        <v>230.35043784979433</v>
      </c>
      <c r="X28" s="10">
        <f t="shared" si="23"/>
        <v>218.95615297579886</v>
      </c>
      <c r="Y28" s="10">
        <f t="shared" si="23"/>
        <v>213.75318831521201</v>
      </c>
    </row>
    <row r="29" spans="3:25" ht="12.75">
      <c r="C29" s="7" t="s">
        <v>9</v>
      </c>
      <c r="D29" s="17">
        <f>'Observed Data'!D11</f>
        <v>249</v>
      </c>
      <c r="E29" s="17">
        <f>'Observed Data'!E11</f>
        <v>259.88205684958547</v>
      </c>
      <c r="F29" s="17">
        <f>'Observed Data'!F11</f>
        <v>218</v>
      </c>
      <c r="G29" s="18">
        <f>'2000-2010'!K11</f>
        <v>231.46792365859187</v>
      </c>
      <c r="H29" s="18">
        <f>'2000-2010'!T10</f>
        <v>234.6558488465927</v>
      </c>
      <c r="I29" s="18">
        <f>'2010-2020'!K11</f>
        <v>228.70430971984825</v>
      </c>
      <c r="J29" s="18">
        <f>'2010-2020'!T10</f>
        <v>218.76787864076692</v>
      </c>
      <c r="K29" s="18">
        <f>'2020-2030'!K11</f>
        <v>208.20454053309115</v>
      </c>
      <c r="L29" s="18">
        <f>'2020-2030'!T10</f>
        <v>200.64216813866543</v>
      </c>
      <c r="M29" s="19"/>
      <c r="P29" s="14" t="s">
        <v>9</v>
      </c>
      <c r="Q29" s="10">
        <f aca="true" t="shared" si="24" ref="Q29:Q45">D51+D95</f>
        <v>312</v>
      </c>
      <c r="R29" s="10">
        <f t="shared" si="23"/>
        <v>345.87939202526644</v>
      </c>
      <c r="S29" s="10">
        <f t="shared" si="23"/>
        <v>265</v>
      </c>
      <c r="T29" s="10">
        <f t="shared" si="23"/>
        <v>286.219713901926</v>
      </c>
      <c r="U29" s="10">
        <f t="shared" si="23"/>
        <v>288.7055668727092</v>
      </c>
      <c r="V29" s="10">
        <f t="shared" si="23"/>
        <v>281.4013902492415</v>
      </c>
      <c r="W29" s="10">
        <f t="shared" si="23"/>
        <v>267.8602322973736</v>
      </c>
      <c r="X29" s="10">
        <f t="shared" si="23"/>
        <v>252.03215684416298</v>
      </c>
      <c r="Y29" s="10">
        <f t="shared" si="23"/>
        <v>240.5118797188258</v>
      </c>
    </row>
    <row r="30" spans="3:25" ht="12.75">
      <c r="C30" s="7" t="s">
        <v>10</v>
      </c>
      <c r="D30" s="17">
        <f>'Observed Data'!D12</f>
        <v>254</v>
      </c>
      <c r="E30" s="17">
        <f>'Observed Data'!E12</f>
        <v>285.3977497039084</v>
      </c>
      <c r="F30" s="17">
        <f>'Observed Data'!F12</f>
        <v>243</v>
      </c>
      <c r="G30" s="18">
        <f>'2000-2010'!K12</f>
        <v>226.85282823384517</v>
      </c>
      <c r="H30" s="18">
        <f>'2000-2010'!T11</f>
        <v>240.8676748961804</v>
      </c>
      <c r="I30" s="18">
        <f>'2010-2020'!K12</f>
        <v>244.18545314618927</v>
      </c>
      <c r="J30" s="18">
        <f>'2010-2020'!T11</f>
        <v>237.9918325193434</v>
      </c>
      <c r="K30" s="18">
        <f>'2020-2030'!K12</f>
        <v>227.65262313189479</v>
      </c>
      <c r="L30" s="18">
        <f>'2020-2030'!T11</f>
        <v>216.6602798126532</v>
      </c>
      <c r="M30" s="19"/>
      <c r="P30" s="14" t="s">
        <v>10</v>
      </c>
      <c r="Q30" s="10">
        <f t="shared" si="24"/>
        <v>296</v>
      </c>
      <c r="R30" s="10">
        <f t="shared" si="23"/>
        <v>332.6490327674694</v>
      </c>
      <c r="S30" s="10">
        <f t="shared" si="23"/>
        <v>314</v>
      </c>
      <c r="T30" s="10">
        <f t="shared" si="23"/>
        <v>262.17578952793076</v>
      </c>
      <c r="U30" s="10">
        <f t="shared" si="23"/>
        <v>278.80848520548943</v>
      </c>
      <c r="V30" s="10">
        <f t="shared" si="23"/>
        <v>282.32011605710693</v>
      </c>
      <c r="W30" s="10">
        <f t="shared" si="23"/>
        <v>275.1796882808589</v>
      </c>
      <c r="X30" s="10">
        <f t="shared" si="23"/>
        <v>261.71615346315536</v>
      </c>
      <c r="Y30" s="10">
        <f t="shared" si="23"/>
        <v>245.7571293048102</v>
      </c>
    </row>
    <row r="31" spans="3:25" ht="12.75">
      <c r="C31" s="7" t="s">
        <v>11</v>
      </c>
      <c r="D31" s="17">
        <f>'Observed Data'!D13</f>
        <v>235</v>
      </c>
      <c r="E31" s="17">
        <f>'Observed Data'!E13</f>
        <v>217.35590209238057</v>
      </c>
      <c r="F31" s="17">
        <f>'Observed Data'!F13</f>
        <v>243</v>
      </c>
      <c r="G31" s="18">
        <f>'2000-2010'!K13</f>
        <v>207.4224577980986</v>
      </c>
      <c r="H31" s="18">
        <f>'2000-2010'!T12</f>
        <v>193.63938761610726</v>
      </c>
      <c r="I31" s="18">
        <f>'2010-2020'!K13</f>
        <v>205.60299042905277</v>
      </c>
      <c r="J31" s="18">
        <f>'2010-2020'!T12</f>
        <v>208.43434917746924</v>
      </c>
      <c r="K31" s="18">
        <f>'2020-2030'!K13</f>
        <v>203.14884669413527</v>
      </c>
      <c r="L31" s="18">
        <f>'2020-2030'!T12</f>
        <v>194.32334020277847</v>
      </c>
      <c r="M31" s="19"/>
      <c r="P31" s="14" t="s">
        <v>11</v>
      </c>
      <c r="Q31" s="10">
        <f t="shared" si="24"/>
        <v>317</v>
      </c>
      <c r="R31" s="10">
        <f t="shared" si="23"/>
        <v>321.30872483221475</v>
      </c>
      <c r="S31" s="10">
        <f t="shared" si="23"/>
        <v>269</v>
      </c>
      <c r="T31" s="10">
        <f t="shared" si="23"/>
        <v>299.6211227725593</v>
      </c>
      <c r="U31" s="10">
        <f t="shared" si="23"/>
        <v>248.7850828474746</v>
      </c>
      <c r="V31" s="10">
        <f t="shared" si="23"/>
        <v>267.90346692875517</v>
      </c>
      <c r="W31" s="10">
        <f t="shared" si="23"/>
        <v>270.4299028404328</v>
      </c>
      <c r="X31" s="10">
        <f t="shared" si="23"/>
        <v>263.5924235720172</v>
      </c>
      <c r="Y31" s="10">
        <f t="shared" si="23"/>
        <v>250.86846139120735</v>
      </c>
    </row>
    <row r="32" spans="3:25" ht="12.75">
      <c r="C32" s="7" t="s">
        <v>12</v>
      </c>
      <c r="D32" s="17">
        <f>'Observed Data'!D14</f>
        <v>204</v>
      </c>
      <c r="E32" s="17">
        <f>'Observed Data'!E14</f>
        <v>173.88472167390447</v>
      </c>
      <c r="F32" s="17">
        <f>'Observed Data'!F14</f>
        <v>190</v>
      </c>
      <c r="G32" s="18">
        <f>'2000-2010'!K14</f>
        <v>196.11140921576828</v>
      </c>
      <c r="H32" s="18">
        <f>'2000-2010'!T13</f>
        <v>167.39880864931416</v>
      </c>
      <c r="I32" s="18">
        <f>'2010-2020'!K14</f>
        <v>156.27608571438842</v>
      </c>
      <c r="J32" s="18">
        <f>'2010-2020'!T13</f>
        <v>165.9304205432825</v>
      </c>
      <c r="K32" s="18">
        <f>'2020-2030'!K14</f>
        <v>168.21717986914453</v>
      </c>
      <c r="L32" s="18">
        <f>'2020-2030'!T13</f>
        <v>163.95150904547057</v>
      </c>
      <c r="M32" s="19"/>
      <c r="P32" s="14" t="s">
        <v>12</v>
      </c>
      <c r="Q32" s="10">
        <f t="shared" si="24"/>
        <v>225</v>
      </c>
      <c r="R32" s="10">
        <f t="shared" si="23"/>
        <v>236.25641531780497</v>
      </c>
      <c r="S32" s="10">
        <f t="shared" si="23"/>
        <v>210</v>
      </c>
      <c r="T32" s="10">
        <f t="shared" si="23"/>
        <v>189.60177593387124</v>
      </c>
      <c r="U32" s="10">
        <f t="shared" si="23"/>
        <v>210.5900206761695</v>
      </c>
      <c r="V32" s="10">
        <f t="shared" si="23"/>
        <v>176.2839720856675</v>
      </c>
      <c r="W32" s="10">
        <f t="shared" si="23"/>
        <v>186.389157722326</v>
      </c>
      <c r="X32" s="10">
        <f t="shared" si="23"/>
        <v>189.0150606270701</v>
      </c>
      <c r="Y32" s="10">
        <f t="shared" si="23"/>
        <v>184.2385580776131</v>
      </c>
    </row>
    <row r="33" spans="3:25" ht="12.75">
      <c r="C33" s="7" t="s">
        <v>13</v>
      </c>
      <c r="D33" s="17">
        <f>'Observed Data'!D15</f>
        <v>253</v>
      </c>
      <c r="E33" s="17">
        <f>'Observed Data'!E15</f>
        <v>195.6203118831425</v>
      </c>
      <c r="F33" s="17">
        <f>'Observed Data'!F15</f>
        <v>213</v>
      </c>
      <c r="G33" s="18">
        <f>'2000-2010'!K15</f>
        <v>207.46904678423053</v>
      </c>
      <c r="H33" s="18">
        <f>'2000-2010'!T14</f>
        <v>214.14235333425057</v>
      </c>
      <c r="I33" s="18">
        <f>'2010-2020'!K15</f>
        <v>182.79086133269158</v>
      </c>
      <c r="J33" s="18">
        <f>'2010-2020'!T14</f>
        <v>170.64447651755196</v>
      </c>
      <c r="K33" s="18">
        <f>'2020-2030'!K15</f>
        <v>181.1884589781651</v>
      </c>
      <c r="L33" s="18">
        <f>'2020-2030'!T14</f>
        <v>183.68549597084126</v>
      </c>
      <c r="M33" s="19"/>
      <c r="P33" s="14" t="s">
        <v>13</v>
      </c>
      <c r="Q33" s="10">
        <f t="shared" si="24"/>
        <v>288</v>
      </c>
      <c r="R33" s="10">
        <f t="shared" si="23"/>
        <v>275.002467429925</v>
      </c>
      <c r="S33" s="10">
        <f t="shared" si="23"/>
        <v>285</v>
      </c>
      <c r="T33" s="10">
        <f t="shared" si="23"/>
        <v>254.59049876109597</v>
      </c>
      <c r="U33" s="10">
        <f t="shared" si="23"/>
        <v>234.70312210396804</v>
      </c>
      <c r="V33" s="10">
        <f t="shared" si="23"/>
        <v>258.2997679763989</v>
      </c>
      <c r="W33" s="10">
        <f t="shared" si="23"/>
        <v>221.94563532491532</v>
      </c>
      <c r="X33" s="10">
        <f t="shared" si="23"/>
        <v>220.92615089042715</v>
      </c>
      <c r="Y33" s="10">
        <f t="shared" si="23"/>
        <v>227.54991698136007</v>
      </c>
    </row>
    <row r="34" spans="3:25" ht="12.75">
      <c r="C34" s="7" t="s">
        <v>14</v>
      </c>
      <c r="D34" s="17">
        <f>'Observed Data'!D16</f>
        <v>241</v>
      </c>
      <c r="E34" s="17">
        <f>'Observed Data'!E16</f>
        <v>240.03651796288986</v>
      </c>
      <c r="F34" s="17">
        <f>'Observed Data'!F16</f>
        <v>219</v>
      </c>
      <c r="G34" s="18">
        <f>'2000-2010'!K16</f>
        <v>220.27301163449079</v>
      </c>
      <c r="H34" s="18">
        <f>'2000-2010'!T15</f>
        <v>214.55320073286163</v>
      </c>
      <c r="I34" s="18">
        <f>'2010-2020'!K16</f>
        <v>221.45593158779366</v>
      </c>
      <c r="J34" s="18">
        <f>'2010-2020'!T15</f>
        <v>189.03236396720453</v>
      </c>
      <c r="K34" s="18">
        <f>'2020-2030'!K16</f>
        <v>176.4737178360898</v>
      </c>
      <c r="L34" s="18">
        <f>'2020-2030'!T15</f>
        <v>187.3778843441193</v>
      </c>
      <c r="M34" s="19"/>
      <c r="P34" s="14" t="s">
        <v>14</v>
      </c>
      <c r="Q34" s="10">
        <f t="shared" si="24"/>
        <v>310</v>
      </c>
      <c r="R34" s="10">
        <f t="shared" si="23"/>
        <v>345.87939202526644</v>
      </c>
      <c r="S34" s="10">
        <f t="shared" si="23"/>
        <v>297</v>
      </c>
      <c r="T34" s="10">
        <f t="shared" si="23"/>
        <v>343.6481459471504</v>
      </c>
      <c r="U34" s="10">
        <f t="shared" si="23"/>
        <v>301.7870623309797</v>
      </c>
      <c r="V34" s="10">
        <f t="shared" si="23"/>
        <v>281.80001089840414</v>
      </c>
      <c r="W34" s="10">
        <f t="shared" si="23"/>
        <v>308.390137508046</v>
      </c>
      <c r="X34" s="10">
        <f t="shared" si="23"/>
        <v>269.1909929612163</v>
      </c>
      <c r="Y34" s="10">
        <f t="shared" si="23"/>
        <v>258.17056620332136</v>
      </c>
    </row>
    <row r="35" spans="3:25" ht="12.75">
      <c r="C35" s="7" t="s">
        <v>15</v>
      </c>
      <c r="D35" s="17">
        <f>'Observed Data'!D17</f>
        <v>262</v>
      </c>
      <c r="E35" s="17">
        <f>'Observed Data'!E17</f>
        <v>288.2328266877221</v>
      </c>
      <c r="F35" s="17">
        <f>'Observed Data'!F17</f>
        <v>293</v>
      </c>
      <c r="G35" s="18">
        <f>'2000-2010'!K17</f>
        <v>264.62395836295497</v>
      </c>
      <c r="H35" s="18">
        <f>'2000-2010'!T16</f>
        <v>266.1621746997634</v>
      </c>
      <c r="I35" s="18">
        <f>'2010-2020'!K17</f>
        <v>259.25319612344447</v>
      </c>
      <c r="J35" s="18">
        <f>'2010-2020'!T16</f>
        <v>267.59153068364253</v>
      </c>
      <c r="K35" s="18">
        <f>'2020-2030'!K17</f>
        <v>228.41748919577213</v>
      </c>
      <c r="L35" s="18">
        <f>'2020-2030'!T16</f>
        <v>213.24223371695314</v>
      </c>
      <c r="M35" s="19"/>
      <c r="P35" s="14" t="s">
        <v>15</v>
      </c>
      <c r="Q35" s="10">
        <f t="shared" si="24"/>
        <v>275</v>
      </c>
      <c r="R35" s="10">
        <f t="shared" si="23"/>
        <v>343.0443150414528</v>
      </c>
      <c r="S35" s="10">
        <f t="shared" si="23"/>
        <v>352</v>
      </c>
      <c r="T35" s="10">
        <f t="shared" si="23"/>
        <v>318.86667353821844</v>
      </c>
      <c r="U35" s="10">
        <f t="shared" si="23"/>
        <v>361.6597625650284</v>
      </c>
      <c r="V35" s="10">
        <f t="shared" si="23"/>
        <v>320.13867611023744</v>
      </c>
      <c r="W35" s="10">
        <f t="shared" si="23"/>
        <v>297.15765944386186</v>
      </c>
      <c r="X35" s="10">
        <f t="shared" si="23"/>
        <v>326.070793692982</v>
      </c>
      <c r="Y35" s="10">
        <f t="shared" si="23"/>
        <v>282.5765003281791</v>
      </c>
    </row>
    <row r="36" spans="3:25" ht="12.75">
      <c r="C36" s="7" t="s">
        <v>16</v>
      </c>
      <c r="D36" s="17">
        <f>'Observed Data'!D18</f>
        <v>267</v>
      </c>
      <c r="E36" s="17">
        <f>'Observed Data'!E18</f>
        <v>289.17785234899327</v>
      </c>
      <c r="F36" s="17">
        <f>'Observed Data'!F18</f>
        <v>291</v>
      </c>
      <c r="G36" s="18">
        <f>'2000-2010'!K18</f>
        <v>309.6071770953153</v>
      </c>
      <c r="H36" s="18">
        <f>'2000-2010'!T17</f>
        <v>279.6227875103848</v>
      </c>
      <c r="I36" s="18">
        <f>'2010-2020'!K18</f>
        <v>281.2517530901114</v>
      </c>
      <c r="J36" s="18">
        <f>'2010-2020'!T17</f>
        <v>273.9476116201972</v>
      </c>
      <c r="K36" s="18">
        <f>'2020-2030'!K18</f>
        <v>282.76571924368426</v>
      </c>
      <c r="L36" s="18">
        <f>'2020-2030'!T17</f>
        <v>241.3702535923615</v>
      </c>
      <c r="M36" s="19"/>
      <c r="P36" s="14" t="s">
        <v>16</v>
      </c>
      <c r="Q36" s="10">
        <f t="shared" si="24"/>
        <v>274</v>
      </c>
      <c r="R36" s="10">
        <f t="shared" si="23"/>
        <v>326.9788787998421</v>
      </c>
      <c r="S36" s="10">
        <f t="shared" si="23"/>
        <v>302</v>
      </c>
      <c r="T36" s="10">
        <f t="shared" si="23"/>
        <v>370.1520200348497</v>
      </c>
      <c r="U36" s="10">
        <f t="shared" si="23"/>
        <v>327.1283374227033</v>
      </c>
      <c r="V36" s="10">
        <f t="shared" si="23"/>
        <v>353.41141092073104</v>
      </c>
      <c r="W36" s="10">
        <f t="shared" si="23"/>
        <v>319.0375178126833</v>
      </c>
      <c r="X36" s="10">
        <f t="shared" si="23"/>
        <v>291.84686955937906</v>
      </c>
      <c r="Y36" s="10">
        <f t="shared" si="23"/>
        <v>322.31600851686284</v>
      </c>
    </row>
    <row r="37" spans="3:25" ht="12.75">
      <c r="C37" s="7" t="s">
        <v>17</v>
      </c>
      <c r="D37" s="17">
        <f>'Observed Data'!D19</f>
        <v>283</v>
      </c>
      <c r="E37" s="17">
        <f>'Observed Data'!E19</f>
        <v>341.1542637189104</v>
      </c>
      <c r="F37" s="17">
        <f>'Observed Data'!F19</f>
        <v>314</v>
      </c>
      <c r="G37" s="18">
        <f>'2000-2010'!K19</f>
        <v>343.906078865773</v>
      </c>
      <c r="H37" s="18">
        <f>'2000-2010'!T18</f>
        <v>365.8961864726834</v>
      </c>
      <c r="I37" s="18">
        <f>'2010-2020'!K19</f>
        <v>330.4670107631426</v>
      </c>
      <c r="J37" s="18">
        <f>'2010-2020'!T18</f>
        <v>332.3855243276452</v>
      </c>
      <c r="K37" s="18">
        <f>'2020-2030'!K19</f>
        <v>323.7663728743173</v>
      </c>
      <c r="L37" s="18">
        <f>'2020-2030'!T18</f>
        <v>334.1880980501146</v>
      </c>
      <c r="M37" s="19"/>
      <c r="P37" s="14" t="s">
        <v>17</v>
      </c>
      <c r="Q37" s="10">
        <f t="shared" si="24"/>
        <v>288</v>
      </c>
      <c r="R37" s="10">
        <f t="shared" si="23"/>
        <v>381.7903671535728</v>
      </c>
      <c r="S37" s="10">
        <f t="shared" si="23"/>
        <v>302</v>
      </c>
      <c r="T37" s="10">
        <f t="shared" si="23"/>
        <v>348.29704511010084</v>
      </c>
      <c r="U37" s="10">
        <f t="shared" si="23"/>
        <v>431.718230105427</v>
      </c>
      <c r="V37" s="10">
        <f t="shared" si="23"/>
        <v>378.3999782013507</v>
      </c>
      <c r="W37" s="10">
        <f t="shared" si="23"/>
        <v>401.7956046891827</v>
      </c>
      <c r="X37" s="10">
        <f t="shared" si="23"/>
        <v>365.3468911889743</v>
      </c>
      <c r="Y37" s="10">
        <f t="shared" si="23"/>
        <v>332.449135241313</v>
      </c>
    </row>
    <row r="38" spans="3:25" ht="12.75">
      <c r="C38" s="7" t="s">
        <v>18</v>
      </c>
      <c r="D38" s="17">
        <f>'Observed Data'!D20</f>
        <v>223</v>
      </c>
      <c r="E38" s="17">
        <f>'Observed Data'!E20</f>
        <v>283.50769838136597</v>
      </c>
      <c r="F38" s="17">
        <f>'Observed Data'!F20</f>
        <v>314</v>
      </c>
      <c r="G38" s="18">
        <f>'2000-2010'!K20</f>
        <v>301.79464021581316</v>
      </c>
      <c r="H38" s="18">
        <f>'2000-2010'!T19</f>
        <v>330.538252673016</v>
      </c>
      <c r="I38" s="18">
        <f>'2010-2020'!K20</f>
        <v>351.6845711958963</v>
      </c>
      <c r="J38" s="18">
        <f>'2010-2020'!T19</f>
        <v>317.6215688422225</v>
      </c>
      <c r="K38" s="18">
        <f>'2020-2030'!K20</f>
        <v>319.4854356926438</v>
      </c>
      <c r="L38" s="18">
        <f>'2020-2030'!T19</f>
        <v>311.2007988603462</v>
      </c>
      <c r="M38" s="19"/>
      <c r="P38" s="14" t="s">
        <v>18</v>
      </c>
      <c r="Q38" s="10">
        <f t="shared" si="24"/>
        <v>277</v>
      </c>
      <c r="R38" s="10">
        <f t="shared" si="23"/>
        <v>334.5390840900119</v>
      </c>
      <c r="S38" s="10">
        <f t="shared" si="23"/>
        <v>337</v>
      </c>
      <c r="T38" s="10">
        <f t="shared" si="23"/>
        <v>308.3521873645315</v>
      </c>
      <c r="U38" s="10">
        <f t="shared" si="23"/>
        <v>363.92514338738516</v>
      </c>
      <c r="V38" s="10">
        <f t="shared" si="23"/>
        <v>443.5134183766226</v>
      </c>
      <c r="W38" s="10">
        <f t="shared" si="23"/>
        <v>393.64185520791887</v>
      </c>
      <c r="X38" s="10">
        <f t="shared" si="23"/>
        <v>429.05730927031635</v>
      </c>
      <c r="Y38" s="10">
        <f t="shared" si="23"/>
        <v>385.99216215094077</v>
      </c>
    </row>
    <row r="39" spans="3:25" ht="12.75">
      <c r="C39" s="7" t="s">
        <v>19</v>
      </c>
      <c r="D39" s="17">
        <f>'Observed Data'!D21</f>
        <v>215</v>
      </c>
      <c r="E39" s="17">
        <f>'Observed Data'!E21</f>
        <v>208.8506711409396</v>
      </c>
      <c r="F39" s="17">
        <f>'Observed Data'!F21</f>
        <v>329</v>
      </c>
      <c r="G39" s="18">
        <f>'2000-2010'!K21</f>
        <v>329.2468276058704</v>
      </c>
      <c r="H39" s="18">
        <f>'2000-2010'!T20</f>
        <v>316.44881490290294</v>
      </c>
      <c r="I39" s="18">
        <f>'2010-2020'!K21</f>
        <v>346.60480668716474</v>
      </c>
      <c r="J39" s="18">
        <f>'2010-2020'!T20</f>
        <v>368.7612400770055</v>
      </c>
      <c r="K39" s="18">
        <f>'2020-2030'!K21</f>
        <v>333.076276652192</v>
      </c>
      <c r="L39" s="18">
        <f>'2020-2030'!T20</f>
        <v>335.03083481704437</v>
      </c>
      <c r="M39" s="19"/>
      <c r="P39" s="14" t="s">
        <v>19</v>
      </c>
      <c r="Q39" s="10">
        <f t="shared" si="24"/>
        <v>271</v>
      </c>
      <c r="R39" s="10">
        <f t="shared" si="23"/>
        <v>267.44226213975526</v>
      </c>
      <c r="S39" s="10">
        <f t="shared" si="23"/>
        <v>383</v>
      </c>
      <c r="T39" s="10">
        <f t="shared" si="23"/>
        <v>355.2259285008163</v>
      </c>
      <c r="U39" s="10">
        <f t="shared" si="23"/>
        <v>324.99805840307454</v>
      </c>
      <c r="V39" s="10">
        <f t="shared" si="23"/>
        <v>385.0675130891284</v>
      </c>
      <c r="W39" s="10">
        <f t="shared" si="23"/>
        <v>467.9224012018984</v>
      </c>
      <c r="X39" s="10">
        <f t="shared" si="23"/>
        <v>416.2674550000057</v>
      </c>
      <c r="Y39" s="10">
        <f t="shared" si="23"/>
        <v>455.6226271302667</v>
      </c>
    </row>
    <row r="40" spans="3:25" ht="12.75">
      <c r="C40" s="7" t="s">
        <v>20</v>
      </c>
      <c r="D40" s="17">
        <f>'Observed Data'!D22</f>
        <v>258</v>
      </c>
      <c r="E40" s="17">
        <f>'Observed Data'!E22</f>
        <v>218.3009277536518</v>
      </c>
      <c r="F40" s="17">
        <f>'Observed Data'!F22</f>
        <v>310</v>
      </c>
      <c r="G40" s="18">
        <f>'2000-2010'!K22</f>
        <v>411.2256242659093</v>
      </c>
      <c r="H40" s="18">
        <f>'2000-2010'!T21</f>
        <v>411.53414048569687</v>
      </c>
      <c r="I40" s="18">
        <f>'2010-2020'!K22</f>
        <v>395.56671435168175</v>
      </c>
      <c r="J40" s="18">
        <f>'2010-2020'!T21</f>
        <v>433.23032827809766</v>
      </c>
      <c r="K40" s="18">
        <f>'2020-2030'!K22</f>
        <v>460.99207841356554</v>
      </c>
      <c r="L40" s="18">
        <f>'2020-2030'!T21</f>
        <v>416.3819522140724</v>
      </c>
      <c r="M40" s="19"/>
      <c r="P40" s="14" t="s">
        <v>20</v>
      </c>
      <c r="Q40" s="10">
        <f t="shared" si="24"/>
        <v>270</v>
      </c>
      <c r="R40" s="10">
        <f t="shared" si="23"/>
        <v>234.36636399526253</v>
      </c>
      <c r="S40" s="10">
        <f t="shared" si="23"/>
        <v>352</v>
      </c>
      <c r="T40" s="10">
        <f t="shared" si="23"/>
        <v>418.8265241636297</v>
      </c>
      <c r="U40" s="10">
        <f t="shared" si="23"/>
        <v>394.55861325762515</v>
      </c>
      <c r="V40" s="10">
        <f t="shared" si="23"/>
        <v>361.53541652968784</v>
      </c>
      <c r="W40" s="10">
        <f t="shared" si="23"/>
        <v>405.02281460748304</v>
      </c>
      <c r="X40" s="10">
        <f t="shared" si="23"/>
        <v>513.0994367068708</v>
      </c>
      <c r="Y40" s="10">
        <f t="shared" si="23"/>
        <v>442.73092409167754</v>
      </c>
    </row>
    <row r="41" spans="3:25" ht="12.75">
      <c r="C41" s="7" t="s">
        <v>21</v>
      </c>
      <c r="D41" s="17">
        <f>'Observed Data'!D23</f>
        <v>224</v>
      </c>
      <c r="E41" s="17">
        <f>'Observed Data'!E23</f>
        <v>197.51036320568497</v>
      </c>
      <c r="F41" s="17">
        <f>'Observed Data'!F23</f>
        <v>221</v>
      </c>
      <c r="G41" s="18">
        <f>'2000-2010'!K23</f>
        <v>275.6052726133214</v>
      </c>
      <c r="H41" s="18">
        <f>'2000-2010'!T22</f>
        <v>365.59983961738453</v>
      </c>
      <c r="I41" s="18">
        <f>'2010-2020'!K23</f>
        <v>365.91324422047154</v>
      </c>
      <c r="J41" s="18">
        <f>'2010-2020'!T22</f>
        <v>351.6782972440357</v>
      </c>
      <c r="K41" s="18">
        <f>'2020-2030'!K23</f>
        <v>385.24538485906197</v>
      </c>
      <c r="L41" s="18">
        <f>'2020-2030'!T22</f>
        <v>409.9322209764865</v>
      </c>
      <c r="M41" s="19"/>
      <c r="P41" s="14" t="s">
        <v>21</v>
      </c>
      <c r="Q41" s="10">
        <f t="shared" si="24"/>
        <v>259</v>
      </c>
      <c r="R41" s="10">
        <f t="shared" si="23"/>
        <v>239.09149230161864</v>
      </c>
      <c r="S41" s="10">
        <f t="shared" si="23"/>
        <v>264</v>
      </c>
      <c r="T41" s="10">
        <f t="shared" si="23"/>
        <v>354.3764925466226</v>
      </c>
      <c r="U41" s="10">
        <f t="shared" si="23"/>
        <v>421.59337494888825</v>
      </c>
      <c r="V41" s="10">
        <f t="shared" si="23"/>
        <v>397.5657952816058</v>
      </c>
      <c r="W41" s="10">
        <f t="shared" si="23"/>
        <v>364.2333458833907</v>
      </c>
      <c r="X41" s="10">
        <f t="shared" si="23"/>
        <v>407.0922134493228</v>
      </c>
      <c r="Y41" s="10">
        <f t="shared" si="23"/>
        <v>516.7930839136111</v>
      </c>
    </row>
    <row r="42" spans="3:25" ht="12.75">
      <c r="C42" s="7" t="s">
        <v>22</v>
      </c>
      <c r="D42" s="17">
        <f>'Observed Data'!D24</f>
        <v>235</v>
      </c>
      <c r="E42" s="17">
        <f>'Observed Data'!E24</f>
        <v>242.8715949467035</v>
      </c>
      <c r="F42" s="17">
        <f>'Observed Data'!F24</f>
        <v>199</v>
      </c>
      <c r="G42" s="18">
        <f>'2000-2010'!K24</f>
        <v>231.1809697410452</v>
      </c>
      <c r="H42" s="18">
        <f>'2000-2010'!T23</f>
        <v>288.30178365833825</v>
      </c>
      <c r="I42" s="18">
        <f>'2010-2020'!K24</f>
        <v>382.5051751692889</v>
      </c>
      <c r="J42" s="18">
        <f>'2010-2020'!T23</f>
        <v>382.77003909493436</v>
      </c>
      <c r="K42" s="18">
        <f>'2020-2030'!K24</f>
        <v>368.0003599372869</v>
      </c>
      <c r="L42" s="18">
        <f>'2020-2030'!T23</f>
        <v>403.1253603174051</v>
      </c>
      <c r="M42" s="19"/>
      <c r="P42" s="14" t="s">
        <v>22</v>
      </c>
      <c r="Q42" s="10">
        <f t="shared" si="24"/>
        <v>184</v>
      </c>
      <c r="R42" s="10">
        <f t="shared" si="23"/>
        <v>204.12554283458348</v>
      </c>
      <c r="S42" s="10">
        <f t="shared" si="23"/>
        <v>225</v>
      </c>
      <c r="T42" s="10">
        <f t="shared" si="23"/>
        <v>229.3341664244063</v>
      </c>
      <c r="U42" s="10">
        <f t="shared" si="23"/>
        <v>305.9553487542185</v>
      </c>
      <c r="V42" s="10">
        <f t="shared" si="23"/>
        <v>364.8372187437121</v>
      </c>
      <c r="W42" s="10">
        <f t="shared" si="23"/>
        <v>340.2544930594182</v>
      </c>
      <c r="X42" s="10">
        <f t="shared" si="23"/>
        <v>311.64581062371235</v>
      </c>
      <c r="Y42" s="10">
        <f t="shared" si="23"/>
        <v>362.13059904312615</v>
      </c>
    </row>
    <row r="43" spans="3:25" ht="12.75">
      <c r="C43" s="7" t="s">
        <v>23</v>
      </c>
      <c r="D43" s="17">
        <f>'Observed Data'!D25</f>
        <v>145</v>
      </c>
      <c r="E43" s="17">
        <f>'Observed Data'!E25</f>
        <v>152.1491314646664</v>
      </c>
      <c r="F43" s="17">
        <f>'Observed Data'!F25</f>
        <v>148</v>
      </c>
      <c r="G43" s="18">
        <f>'2000-2010'!K25</f>
        <v>125.0874313379238</v>
      </c>
      <c r="H43" s="18">
        <f>'2000-2010'!T24</f>
        <v>145.3157471312444</v>
      </c>
      <c r="I43" s="18">
        <f>'2010-2020'!K25</f>
        <v>181.26988063101157</v>
      </c>
      <c r="J43" s="18">
        <f>'2010-2020'!T24</f>
        <v>240.4351248009495</v>
      </c>
      <c r="K43" s="18">
        <f>'2020-2030'!K25</f>
        <v>240.73193695475788</v>
      </c>
      <c r="L43" s="18">
        <f>'2020-2030'!T24</f>
        <v>231.442982468592</v>
      </c>
      <c r="M43" s="19"/>
      <c r="P43" s="14" t="s">
        <v>23</v>
      </c>
      <c r="Q43" s="10">
        <f t="shared" si="24"/>
        <v>132</v>
      </c>
      <c r="R43" s="10">
        <f t="shared" si="23"/>
        <v>145.53395183576785</v>
      </c>
      <c r="S43" s="10">
        <f t="shared" si="23"/>
        <v>159</v>
      </c>
      <c r="T43" s="10">
        <f t="shared" si="23"/>
        <v>177.5293254108268</v>
      </c>
      <c r="U43" s="10">
        <f t="shared" si="23"/>
        <v>179.86322834446642</v>
      </c>
      <c r="V43" s="10">
        <f t="shared" si="23"/>
        <v>241.4185958660487</v>
      </c>
      <c r="W43" s="10">
        <f t="shared" si="23"/>
        <v>287.21162163505113</v>
      </c>
      <c r="X43" s="10">
        <f t="shared" si="23"/>
        <v>270.7433646435292</v>
      </c>
      <c r="Y43" s="10">
        <f t="shared" si="23"/>
        <v>248.1839877083662</v>
      </c>
    </row>
    <row r="44" spans="3:25" ht="12.75">
      <c r="C44" s="7" t="s">
        <v>24</v>
      </c>
      <c r="D44" s="17">
        <f>'Observed Data'!D26</f>
        <v>93</v>
      </c>
      <c r="E44" s="17">
        <f>'Observed Data'!E26</f>
        <v>111.51302803000395</v>
      </c>
      <c r="F44" s="17">
        <f>'Observed Data'!F26</f>
        <v>121</v>
      </c>
      <c r="G44" s="18">
        <f>'2000-2010'!K26</f>
        <v>115.81497012372533</v>
      </c>
      <c r="H44" s="18">
        <f>'2000-2010'!T25</f>
        <v>97.8851156976702</v>
      </c>
      <c r="I44" s="18">
        <f>'2010-2020'!K26</f>
        <v>113.7680701130759</v>
      </c>
      <c r="J44" s="18">
        <f>'2010-2020'!T25</f>
        <v>141.84976898386392</v>
      </c>
      <c r="K44" s="18">
        <f>'2020-2030'!K26</f>
        <v>188.32581150937827</v>
      </c>
      <c r="L44" s="18">
        <f>'2020-2030'!T25</f>
        <v>188.5582958012557</v>
      </c>
      <c r="M44" s="19"/>
      <c r="P44" s="14" t="s">
        <v>24</v>
      </c>
      <c r="Q44" s="10">
        <f t="shared" si="24"/>
        <v>68</v>
      </c>
      <c r="R44" s="10">
        <f aca="true" t="shared" si="25" ref="R44:Y45">E66+E110</f>
        <v>82.21723253059614</v>
      </c>
      <c r="S44" s="10">
        <f t="shared" si="25"/>
        <v>78</v>
      </c>
      <c r="T44" s="10">
        <f t="shared" si="25"/>
        <v>92.12931113960815</v>
      </c>
      <c r="U44" s="10">
        <f t="shared" si="25"/>
        <v>102.9112403097468</v>
      </c>
      <c r="V44" s="10">
        <f t="shared" si="25"/>
        <v>104.55863448833875</v>
      </c>
      <c r="W44" s="10">
        <f t="shared" si="25"/>
        <v>139.96907625824986</v>
      </c>
      <c r="X44" s="10">
        <f t="shared" si="25"/>
        <v>166.91115205200927</v>
      </c>
      <c r="Y44" s="10">
        <f t="shared" si="25"/>
        <v>156.85208746970477</v>
      </c>
    </row>
    <row r="45" spans="3:25" ht="12.75">
      <c r="C45" s="7" t="s">
        <v>25</v>
      </c>
      <c r="D45" s="17">
        <f>'Observed Data'!D27</f>
        <v>87</v>
      </c>
      <c r="E45" s="17">
        <f>'Observed Data'!E27</f>
        <v>112.45805369127517</v>
      </c>
      <c r="F45" s="17">
        <f>'Observed Data'!F27</f>
        <v>111</v>
      </c>
      <c r="G45" s="18">
        <f>'2000-2010'!K27</f>
        <v>131.02467837347353</v>
      </c>
      <c r="H45" s="18">
        <f>'2000-2010'!T26</f>
        <v>135.8249810392871</v>
      </c>
      <c r="I45" s="18">
        <f>'2010-2020'!K27</f>
        <v>125.56409942598623</v>
      </c>
      <c r="J45" s="18">
        <f>'2010-2020'!T26</f>
        <v>132.10272001870194</v>
      </c>
      <c r="K45" s="18">
        <f>'2020-2030'!K27</f>
        <v>154.92760866555696</v>
      </c>
      <c r="L45" s="18">
        <f>'2020-2030'!T26</f>
        <v>197.04198663500705</v>
      </c>
      <c r="M45" s="19"/>
      <c r="P45" s="14" t="s">
        <v>25</v>
      </c>
      <c r="Q45" s="10">
        <f t="shared" si="24"/>
        <v>53</v>
      </c>
      <c r="R45" s="10">
        <f t="shared" si="25"/>
        <v>66.1517962889854</v>
      </c>
      <c r="S45" s="10">
        <f t="shared" si="25"/>
        <v>70</v>
      </c>
      <c r="T45" s="10">
        <f t="shared" si="25"/>
        <v>73.79914053213119</v>
      </c>
      <c r="U45" s="10">
        <f t="shared" si="25"/>
        <v>83.5568345957444</v>
      </c>
      <c r="V45" s="10">
        <f t="shared" si="25"/>
        <v>93.84089410070517</v>
      </c>
      <c r="W45" s="10">
        <f t="shared" si="25"/>
        <v>98.63950383554439</v>
      </c>
      <c r="X45" s="10">
        <f t="shared" si="25"/>
        <v>122.50879039773764</v>
      </c>
      <c r="Y45" s="10">
        <f t="shared" si="25"/>
        <v>147.8618524994469</v>
      </c>
    </row>
    <row r="46" spans="3:25" ht="12.75">
      <c r="C46" s="7" t="s">
        <v>26</v>
      </c>
      <c r="D46" s="15">
        <f>SUM(D28:D45)</f>
        <v>3942</v>
      </c>
      <c r="E46" s="15">
        <f>SUM(E28:E45)</f>
        <v>4042.819778918279</v>
      </c>
      <c r="F46" s="15">
        <f>SUM(F28:F45)</f>
        <v>4189</v>
      </c>
      <c r="G46" s="15">
        <f aca="true" t="shared" si="26" ref="G46:L46">SUM(G28:G45)</f>
        <v>4343.634106342441</v>
      </c>
      <c r="H46" s="15">
        <f t="shared" si="26"/>
        <v>4477.8552281648035</v>
      </c>
      <c r="I46" s="15">
        <f t="shared" si="26"/>
        <v>4573.2322631946745</v>
      </c>
      <c r="J46" s="15">
        <f t="shared" si="26"/>
        <v>4623.867029447931</v>
      </c>
      <c r="K46" s="15">
        <f t="shared" si="26"/>
        <v>4634.385512151798</v>
      </c>
      <c r="L46" s="15">
        <f t="shared" si="26"/>
        <v>4609.191753678101</v>
      </c>
      <c r="M46" s="20"/>
      <c r="P46" s="14" t="s">
        <v>34</v>
      </c>
      <c r="Q46" s="15">
        <f aca="true" t="shared" si="27" ref="Q46:Y46">SUM(Q28:Q45)</f>
        <v>4378</v>
      </c>
      <c r="R46" s="15">
        <f t="shared" si="27"/>
        <v>4782.774871693644</v>
      </c>
      <c r="S46" s="15">
        <f t="shared" si="27"/>
        <v>4725</v>
      </c>
      <c r="T46" s="15">
        <f t="shared" si="27"/>
        <v>4948.319523038369</v>
      </c>
      <c r="U46" s="15">
        <f t="shared" si="27"/>
        <v>5120.107067998396</v>
      </c>
      <c r="V46" s="15">
        <f t="shared" si="27"/>
        <v>5238.227902059245</v>
      </c>
      <c r="W46" s="15">
        <f t="shared" si="27"/>
        <v>5275.43108545843</v>
      </c>
      <c r="X46" s="15">
        <f t="shared" si="27"/>
        <v>5296.019177918687</v>
      </c>
      <c r="Y46" s="15">
        <f t="shared" si="27"/>
        <v>5274.358668085846</v>
      </c>
    </row>
    <row r="47" spans="4:13" ht="12.75">
      <c r="D47" s="21"/>
      <c r="E47" s="21"/>
      <c r="F47" s="21"/>
      <c r="G47" s="21"/>
      <c r="H47" s="21"/>
      <c r="I47" s="21"/>
      <c r="J47" s="21"/>
      <c r="K47" s="21"/>
      <c r="L47" s="21"/>
      <c r="M47" s="21"/>
    </row>
    <row r="48" spans="3:13" ht="12.75">
      <c r="C48" s="3" t="s">
        <v>6</v>
      </c>
      <c r="M48" s="21"/>
    </row>
    <row r="49" spans="3:13" ht="12.75">
      <c r="C49" s="5"/>
      <c r="D49" s="6">
        <v>1990</v>
      </c>
      <c r="E49" s="6">
        <v>1995</v>
      </c>
      <c r="F49" s="6">
        <v>2000</v>
      </c>
      <c r="G49" s="6">
        <v>2005</v>
      </c>
      <c r="H49" s="6">
        <v>2010</v>
      </c>
      <c r="I49" s="6">
        <v>2015</v>
      </c>
      <c r="J49" s="6">
        <v>2020</v>
      </c>
      <c r="K49" s="6">
        <v>2025</v>
      </c>
      <c r="L49" s="6">
        <v>2030</v>
      </c>
      <c r="M49" s="21"/>
    </row>
    <row r="50" spans="3:13" ht="12.75">
      <c r="C50" s="14" t="s">
        <v>8</v>
      </c>
      <c r="D50" s="17">
        <f>'Observed Data'!I10</f>
        <v>213</v>
      </c>
      <c r="E50" s="17">
        <f>'Observed Data'!J10</f>
        <v>223.02605606000787</v>
      </c>
      <c r="F50" s="17">
        <f>'Observed Data'!K10</f>
        <v>222</v>
      </c>
      <c r="G50" s="18">
        <f>'2000-2010'!K37</f>
        <v>219.0615144810895</v>
      </c>
      <c r="H50" s="18">
        <f>'2000-2010'!T36</f>
        <v>213.50478526641476</v>
      </c>
      <c r="I50" s="18">
        <f>'2010-2020'!K37</f>
        <v>204.22963087219588</v>
      </c>
      <c r="J50" s="18">
        <f>'2010-2020'!T36</f>
        <v>194.36677395942485</v>
      </c>
      <c r="K50" s="18">
        <f>'2020-2030'!K37</f>
        <v>187.30744092948086</v>
      </c>
      <c r="L50" s="18">
        <f>'2020-2030'!T36</f>
        <v>184.52521990994188</v>
      </c>
      <c r="M50" s="21"/>
    </row>
    <row r="51" spans="3:13" ht="12.75">
      <c r="C51" s="14" t="s">
        <v>9</v>
      </c>
      <c r="D51" s="17">
        <f>'Observed Data'!I11</f>
        <v>258</v>
      </c>
      <c r="E51" s="17">
        <f>'Observed Data'!J11</f>
        <v>284.45272404263716</v>
      </c>
      <c r="F51" s="17">
        <f>'Observed Data'!K11</f>
        <v>216</v>
      </c>
      <c r="G51" s="18">
        <f>'2000-2010'!K38</f>
        <v>255.74020070849377</v>
      </c>
      <c r="H51" s="18">
        <f>'2000-2010'!T37</f>
        <v>252.35511567973174</v>
      </c>
      <c r="I51" s="18">
        <f>'2010-2020'!K38</f>
        <v>245.95495295340794</v>
      </c>
      <c r="J51" s="18">
        <f>'2010-2020'!T37</f>
        <v>235.26903959404044</v>
      </c>
      <c r="K51" s="18">
        <f>'2020-2030'!K38</f>
        <v>223.90918752538195</v>
      </c>
      <c r="L51" s="18">
        <f>'2020-2030'!T37</f>
        <v>215.77688440069346</v>
      </c>
      <c r="M51" s="21"/>
    </row>
    <row r="52" spans="3:13" ht="12.75">
      <c r="C52" s="14" t="s">
        <v>10</v>
      </c>
      <c r="D52" s="17">
        <f>'Observed Data'!I12</f>
        <v>238</v>
      </c>
      <c r="E52" s="17">
        <f>'Observed Data'!J12</f>
        <v>257.0469798657718</v>
      </c>
      <c r="F52" s="17">
        <f>'Observed Data'!K12</f>
        <v>259</v>
      </c>
      <c r="G52" s="18">
        <f>'2000-2010'!K39</f>
        <v>205.93777528264826</v>
      </c>
      <c r="H52" s="18">
        <f>'2000-2010'!T38</f>
        <v>243.8267036307646</v>
      </c>
      <c r="I52" s="18">
        <f>'2010-2020'!K39</f>
        <v>240.59990975699932</v>
      </c>
      <c r="J52" s="18">
        <f>'2010-2020'!T38</f>
        <v>234.497295513765</v>
      </c>
      <c r="K52" s="18">
        <f>'2020-2030'!K39</f>
        <v>224.31029467217252</v>
      </c>
      <c r="L52" s="18">
        <f>'2020-2030'!T38</f>
        <v>213.4795803148992</v>
      </c>
      <c r="M52" s="21"/>
    </row>
    <row r="53" spans="3:13" ht="12.75">
      <c r="C53" s="14" t="s">
        <v>11</v>
      </c>
      <c r="D53" s="17">
        <f>'Observed Data'!I13</f>
        <v>269</v>
      </c>
      <c r="E53" s="17">
        <f>'Observed Data'!J13</f>
        <v>257.99200552704303</v>
      </c>
      <c r="F53" s="17">
        <f>'Observed Data'!K13</f>
        <v>224</v>
      </c>
      <c r="G53" s="18">
        <f>'2000-2010'!K40</f>
        <v>253.23074348471997</v>
      </c>
      <c r="H53" s="18">
        <f>'2000-2010'!T39</f>
        <v>201.35048627959156</v>
      </c>
      <c r="I53" s="18">
        <f>'2010-2020'!K40</f>
        <v>238.39710126449543</v>
      </c>
      <c r="J53" s="18">
        <f>'2010-2020'!T39</f>
        <v>235.2405174908165</v>
      </c>
      <c r="K53" s="18">
        <f>'2020-2030'!K40</f>
        <v>229.27704319125283</v>
      </c>
      <c r="L53" s="18">
        <f>'2020-2030'!T39</f>
        <v>219.31681986829335</v>
      </c>
      <c r="M53" s="21"/>
    </row>
    <row r="54" spans="3:13" ht="12.75">
      <c r="C54" s="14" t="s">
        <v>12</v>
      </c>
      <c r="D54" s="17">
        <f>'Observed Data'!I14</f>
        <v>195</v>
      </c>
      <c r="E54" s="17">
        <f>'Observed Data'!J14</f>
        <v>182.38995262534544</v>
      </c>
      <c r="F54" s="17">
        <f>'Observed Data'!K14</f>
        <v>175</v>
      </c>
      <c r="G54" s="18">
        <f>'2000-2010'!K41</f>
        <v>151.91268184954532</v>
      </c>
      <c r="H54" s="18">
        <f>'2000-2010'!T40</f>
        <v>171.7364346853486</v>
      </c>
      <c r="I54" s="18">
        <f>'2010-2020'!K41</f>
        <v>136.55401411050187</v>
      </c>
      <c r="J54" s="18">
        <f>'2010-2020'!T40</f>
        <v>161.6765312421747</v>
      </c>
      <c r="K54" s="18">
        <f>'2020-2030'!K41</f>
        <v>159.54003338030424</v>
      </c>
      <c r="L54" s="18">
        <f>'2020-2030'!T40</f>
        <v>155.49560727988927</v>
      </c>
      <c r="M54" s="21"/>
    </row>
    <row r="55" spans="3:13" ht="12.75">
      <c r="C55" s="14" t="s">
        <v>13</v>
      </c>
      <c r="D55" s="17">
        <f>'Observed Data'!I15</f>
        <v>248</v>
      </c>
      <c r="E55" s="17">
        <f>'Observed Data'!J15</f>
        <v>212.63077378602446</v>
      </c>
      <c r="F55" s="17">
        <f>'Observed Data'!K15</f>
        <v>195</v>
      </c>
      <c r="G55" s="18">
        <f>'2000-2010'!K42</f>
        <v>188.9639473344965</v>
      </c>
      <c r="H55" s="18">
        <f>'2000-2010'!T41</f>
        <v>164.03440007119775</v>
      </c>
      <c r="I55" s="18">
        <f>'2010-2020'!K42</f>
        <v>185.44304606457396</v>
      </c>
      <c r="J55" s="18">
        <f>'2010-2020'!T41</f>
        <v>147.45020303251982</v>
      </c>
      <c r="K55" s="18">
        <f>'2020-2030'!K42</f>
        <v>174.5831334939653</v>
      </c>
      <c r="L55" s="18">
        <f>'2020-2030'!T41</f>
        <v>172.27607947342977</v>
      </c>
      <c r="M55" s="21"/>
    </row>
    <row r="56" spans="3:13" ht="12.75">
      <c r="C56" s="14" t="s">
        <v>14</v>
      </c>
      <c r="D56" s="17">
        <f>'Observed Data'!I16</f>
        <v>263</v>
      </c>
      <c r="E56" s="17">
        <f>'Observed Data'!J16</f>
        <v>271.22236478484007</v>
      </c>
      <c r="F56" s="17">
        <f>'Observed Data'!K16</f>
        <v>233</v>
      </c>
      <c r="G56" s="18">
        <f>'2000-2010'!K43</f>
        <v>213.47428892382786</v>
      </c>
      <c r="H56" s="18">
        <f>'2000-2010'!T42</f>
        <v>206.8663809716477</v>
      </c>
      <c r="I56" s="18">
        <f>'2010-2020'!K43</f>
        <v>179.5787005851194</v>
      </c>
      <c r="J56" s="18">
        <f>'2010-2020'!T42</f>
        <v>203.011909715403</v>
      </c>
      <c r="K56" s="18">
        <f>'2020-2030'!K43</f>
        <v>161.42625550647085</v>
      </c>
      <c r="L56" s="18">
        <f>'2020-2030'!T42</f>
        <v>191.13097801772173</v>
      </c>
      <c r="M56" s="21"/>
    </row>
    <row r="57" spans="3:13" ht="12.75">
      <c r="C57" s="14" t="s">
        <v>15</v>
      </c>
      <c r="D57" s="17">
        <f>'Observed Data'!I17</f>
        <v>231</v>
      </c>
      <c r="E57" s="17">
        <f>'Observed Data'!J17</f>
        <v>276.8925187524674</v>
      </c>
      <c r="F57" s="17">
        <f>'Observed Data'!K17</f>
        <v>312</v>
      </c>
      <c r="G57" s="18">
        <f>'2000-2010'!K44</f>
        <v>256.6761731421718</v>
      </c>
      <c r="H57" s="18">
        <f>'2000-2010'!T43</f>
        <v>235.16636714684313</v>
      </c>
      <c r="I57" s="18">
        <f>'2010-2020'!K44</f>
        <v>227.8929950049731</v>
      </c>
      <c r="J57" s="18">
        <f>'2010-2020'!T43</f>
        <v>197.82649632631905</v>
      </c>
      <c r="K57" s="18">
        <f>'2020-2030'!K44</f>
        <v>223.6526134197568</v>
      </c>
      <c r="L57" s="18">
        <f>'2020-2030'!T43</f>
        <v>177.8388468400697</v>
      </c>
      <c r="M57" s="21"/>
    </row>
    <row r="58" spans="3:13" ht="12.75">
      <c r="C58" s="14" t="s">
        <v>16</v>
      </c>
      <c r="D58" s="17">
        <f>'Observed Data'!I18</f>
        <v>255</v>
      </c>
      <c r="E58" s="17">
        <f>'Observed Data'!J18</f>
        <v>292.9579549940782</v>
      </c>
      <c r="F58" s="17">
        <f>'Observed Data'!K18</f>
        <v>251</v>
      </c>
      <c r="G58" s="18">
        <f>'2000-2010'!K45</f>
        <v>339.2652566113698</v>
      </c>
      <c r="H58" s="18">
        <f>'2000-2010'!T44</f>
        <v>279.10675559969013</v>
      </c>
      <c r="I58" s="18">
        <f>'2010-2020'!K45</f>
        <v>255.72569900035634</v>
      </c>
      <c r="J58" s="18">
        <f>'2010-2020'!T44</f>
        <v>247.80825458428149</v>
      </c>
      <c r="K58" s="18">
        <f>'2020-2030'!K45</f>
        <v>215.12850820293147</v>
      </c>
      <c r="L58" s="18">
        <f>'2020-2030'!T44</f>
        <v>243.2133914018982</v>
      </c>
      <c r="M58" s="21"/>
    </row>
    <row r="59" spans="3:13" ht="12.75">
      <c r="C59" s="14" t="s">
        <v>17</v>
      </c>
      <c r="D59" s="17">
        <f>'Observed Data'!I19</f>
        <v>270</v>
      </c>
      <c r="E59" s="17">
        <f>'Observed Data'!J19</f>
        <v>350.60452033162255</v>
      </c>
      <c r="F59" s="17">
        <f>'Observed Data'!K19</f>
        <v>288</v>
      </c>
      <c r="G59" s="18">
        <f>'2000-2010'!K46</f>
        <v>295.94134506735924</v>
      </c>
      <c r="H59" s="18">
        <f>'2000-2010'!T45</f>
        <v>400.0104238095282</v>
      </c>
      <c r="I59" s="18">
        <f>'2010-2020'!K46</f>
        <v>329.0948618120519</v>
      </c>
      <c r="J59" s="18">
        <f>'2010-2020'!T45</f>
        <v>301.51317661536297</v>
      </c>
      <c r="K59" s="18">
        <f>'2020-2030'!K46</f>
        <v>292.203433598417</v>
      </c>
      <c r="L59" s="18">
        <f>'2020-2030'!T45</f>
        <v>253.6690671069724</v>
      </c>
      <c r="M59" s="21"/>
    </row>
    <row r="60" spans="3:13" ht="12.75">
      <c r="C60" s="14" t="s">
        <v>18</v>
      </c>
      <c r="D60" s="17">
        <f>'Observed Data'!I20</f>
        <v>250</v>
      </c>
      <c r="E60" s="17">
        <f>'Observed Data'!J20</f>
        <v>301.4631859455192</v>
      </c>
      <c r="F60" s="17">
        <f>'Observed Data'!K20</f>
        <v>317</v>
      </c>
      <c r="G60" s="18">
        <f>'2000-2010'!K47</f>
        <v>290.9965986815027</v>
      </c>
      <c r="H60" s="18">
        <f>'2000-2010'!T46</f>
        <v>299.0205723049668</v>
      </c>
      <c r="I60" s="18">
        <f>'2010-2020'!K47</f>
        <v>404.1977772990696</v>
      </c>
      <c r="J60" s="18">
        <f>'2010-2020'!T46</f>
        <v>332.51904663495225</v>
      </c>
      <c r="K60" s="18">
        <f>'2020-2030'!K47</f>
        <v>304.68848388505677</v>
      </c>
      <c r="L60" s="18">
        <f>'2020-2030'!T46</f>
        <v>295.28069774106564</v>
      </c>
      <c r="M60" s="21"/>
    </row>
    <row r="61" spans="3:13" ht="12.75">
      <c r="C61" s="14" t="s">
        <v>19</v>
      </c>
      <c r="D61" s="17">
        <f>'Observed Data'!I21</f>
        <v>246</v>
      </c>
      <c r="E61" s="17">
        <f>'Observed Data'!J21</f>
        <v>239.09149230161864</v>
      </c>
      <c r="F61" s="17">
        <f>'Observed Data'!K21</f>
        <v>346</v>
      </c>
      <c r="G61" s="18">
        <f>'2000-2010'!K48</f>
        <v>333.5325780871053</v>
      </c>
      <c r="H61" s="18">
        <f>'2000-2010'!T47</f>
        <v>306.17301505621555</v>
      </c>
      <c r="I61" s="18">
        <f>'2010-2020'!K48</f>
        <v>314.6460560194576</v>
      </c>
      <c r="J61" s="18">
        <f>'2010-2020'!T47</f>
        <v>425.27800227014615</v>
      </c>
      <c r="K61" s="18">
        <f>'2020-2030'!K48</f>
        <v>349.9289615594609</v>
      </c>
      <c r="L61" s="18">
        <f>'2020-2030'!T47</f>
        <v>320.6412560242717</v>
      </c>
      <c r="M61" s="21"/>
    </row>
    <row r="62" spans="3:13" ht="12.75">
      <c r="C62" s="14" t="s">
        <v>20</v>
      </c>
      <c r="D62" s="17">
        <f>'Observed Data'!I22</f>
        <v>254</v>
      </c>
      <c r="E62" s="17">
        <f>'Observed Data'!J22</f>
        <v>218.3009277536518</v>
      </c>
      <c r="F62" s="17">
        <f>'Observed Data'!K22</f>
        <v>333</v>
      </c>
      <c r="G62" s="18">
        <f>'2000-2010'!K49</f>
        <v>394.5286777925287</v>
      </c>
      <c r="H62" s="18">
        <f>'2000-2010'!T48</f>
        <v>380.3126214839276</v>
      </c>
      <c r="I62" s="18">
        <f>'2010-2020'!K49</f>
        <v>349.1673740248003</v>
      </c>
      <c r="J62" s="18">
        <f>'2010-2020'!T48</f>
        <v>358.7771458207818</v>
      </c>
      <c r="K62" s="18">
        <f>'2020-2030'!K49</f>
        <v>485.0693061037498</v>
      </c>
      <c r="L62" s="18">
        <f>'2020-2030'!T48</f>
        <v>399.12668340045224</v>
      </c>
      <c r="M62" s="21"/>
    </row>
    <row r="63" spans="3:13" ht="12.75">
      <c r="C63" s="14" t="s">
        <v>21</v>
      </c>
      <c r="D63" s="17">
        <f>'Observed Data'!I23</f>
        <v>245</v>
      </c>
      <c r="E63" s="17">
        <f>'Observed Data'!J23</f>
        <v>224.91610738255034</v>
      </c>
      <c r="F63" s="17">
        <f>'Observed Data'!K23</f>
        <v>247</v>
      </c>
      <c r="G63" s="18">
        <f>'2000-2010'!K50</f>
        <v>335.8947418979144</v>
      </c>
      <c r="H63" s="18">
        <f>'2000-2010'!T49</f>
        <v>397.9582834788194</v>
      </c>
      <c r="I63" s="18">
        <f>'2010-2020'!K50</f>
        <v>383.699057488988</v>
      </c>
      <c r="J63" s="18">
        <f>'2010-2020'!T49</f>
        <v>352.2026575892878</v>
      </c>
      <c r="K63" s="18">
        <f>'2020-2030'!K50</f>
        <v>362.0475268423579</v>
      </c>
      <c r="L63" s="18">
        <f>'2020-2030'!T49</f>
        <v>489.4908849900015</v>
      </c>
      <c r="M63" s="21"/>
    </row>
    <row r="64" spans="3:13" ht="12.75">
      <c r="C64" s="14" t="s">
        <v>22</v>
      </c>
      <c r="D64" s="17">
        <f>'Observed Data'!I24</f>
        <v>169</v>
      </c>
      <c r="E64" s="17">
        <f>'Observed Data'!J24</f>
        <v>185.2250296091591</v>
      </c>
      <c r="F64" s="17">
        <f>'Observed Data'!K24</f>
        <v>208</v>
      </c>
      <c r="G64" s="18">
        <f>'2000-2010'!K51</f>
        <v>207.64408028325425</v>
      </c>
      <c r="H64" s="18">
        <f>'2000-2010'!T50</f>
        <v>282.3747156007024</v>
      </c>
      <c r="I64" s="18">
        <f>'2010-2020'!K51</f>
        <v>334.6523425094773</v>
      </c>
      <c r="J64" s="18">
        <f>'2010-2020'!T50</f>
        <v>322.5620967524389</v>
      </c>
      <c r="K64" s="18">
        <f>'2020-2030'!K51</f>
        <v>296.2663724307143</v>
      </c>
      <c r="L64" s="18">
        <f>'2020-2030'!T50</f>
        <v>304.5476946689553</v>
      </c>
      <c r="M64" s="21"/>
    </row>
    <row r="65" spans="3:13" ht="12.75">
      <c r="C65" s="14" t="s">
        <v>23</v>
      </c>
      <c r="D65" s="17">
        <f>'Observed Data'!I25</f>
        <v>124</v>
      </c>
      <c r="E65" s="17">
        <f>'Observed Data'!J25</f>
        <v>135.13866956178444</v>
      </c>
      <c r="F65" s="17">
        <f>'Observed Data'!K25</f>
        <v>151</v>
      </c>
      <c r="G65" s="18">
        <f>'2000-2010'!K52</f>
        <v>168.02753779134295</v>
      </c>
      <c r="H65" s="18">
        <f>'2000-2010'!T51</f>
        <v>167.74001705261134</v>
      </c>
      <c r="I65" s="18">
        <f>'2010-2020'!K52</f>
        <v>228.22026208594613</v>
      </c>
      <c r="J65" s="18">
        <f>'2010-2020'!T51</f>
        <v>270.3404284998685</v>
      </c>
      <c r="K65" s="18">
        <f>'2020-2030'!K52</f>
        <v>260.82695216639735</v>
      </c>
      <c r="L65" s="18">
        <f>'2020-2030'!T51</f>
        <v>239.56396529070403</v>
      </c>
      <c r="M65" s="21"/>
    </row>
    <row r="66" spans="3:13" ht="12.75">
      <c r="C66" s="14" t="s">
        <v>24</v>
      </c>
      <c r="D66" s="17">
        <f>'Observed Data'!I26</f>
        <v>62</v>
      </c>
      <c r="E66" s="17">
        <f>'Observed Data'!J26</f>
        <v>75.60205290169759</v>
      </c>
      <c r="F66" s="17">
        <f>'Observed Data'!K26</f>
        <v>73</v>
      </c>
      <c r="G66" s="18">
        <f>'2000-2010'!K53</f>
        <v>86.88701661069916</v>
      </c>
      <c r="H66" s="18">
        <f>'2000-2010'!T52</f>
        <v>96.6848441531874</v>
      </c>
      <c r="I66" s="18">
        <f>'2010-2020'!K53</f>
        <v>96.5982128084464</v>
      </c>
      <c r="J66" s="18">
        <f>'2010-2020'!T52</f>
        <v>131.32038213748157</v>
      </c>
      <c r="K66" s="18">
        <f>'2020-2030'!K53</f>
        <v>155.81055692632387</v>
      </c>
      <c r="L66" s="18">
        <f>'2020-2030'!T52</f>
        <v>150.32747008633885</v>
      </c>
      <c r="M66" s="21"/>
    </row>
    <row r="67" spans="3:13" ht="12.75">
      <c r="C67" s="14" t="s">
        <v>25</v>
      </c>
      <c r="D67" s="17">
        <f>'Observed Data'!I27</f>
        <v>44</v>
      </c>
      <c r="E67" s="17">
        <f>'Observed Data'!J27</f>
        <v>55.756514015001976</v>
      </c>
      <c r="F67" s="17">
        <f>'Observed Data'!K27</f>
        <v>61</v>
      </c>
      <c r="G67" s="18">
        <f>'2000-2010'!K54</f>
        <v>65.33132198245778</v>
      </c>
      <c r="H67" s="18">
        <f>'2000-2010'!T53</f>
        <v>75.18232151561217</v>
      </c>
      <c r="I67" s="18">
        <f>'2010-2020'!K54</f>
        <v>84.7290601591735</v>
      </c>
      <c r="J67" s="18">
        <f>'2010-2020'!T53</f>
        <v>87.87149521707971</v>
      </c>
      <c r="K67" s="18">
        <f>'2020-2030'!K54</f>
        <v>110.25103095310594</v>
      </c>
      <c r="L67" s="18">
        <f>'2020-2030'!T53</f>
        <v>132.95174495757794</v>
      </c>
      <c r="M67" s="21"/>
    </row>
    <row r="68" spans="3:13" ht="12.75">
      <c r="C68" s="14" t="s">
        <v>26</v>
      </c>
      <c r="D68" s="15">
        <f aca="true" t="shared" si="28" ref="D68:L68">SUM(D50:D67)</f>
        <v>3834</v>
      </c>
      <c r="E68" s="15">
        <f t="shared" si="28"/>
        <v>4044.7098302408203</v>
      </c>
      <c r="F68" s="15">
        <f t="shared" si="28"/>
        <v>4111</v>
      </c>
      <c r="G68" s="15">
        <f t="shared" si="28"/>
        <v>4263.046480012527</v>
      </c>
      <c r="H68" s="15">
        <f t="shared" si="28"/>
        <v>4373.404243786801</v>
      </c>
      <c r="I68" s="15">
        <f t="shared" si="28"/>
        <v>4439.381053820033</v>
      </c>
      <c r="J68" s="15">
        <f t="shared" si="28"/>
        <v>4439.531452996144</v>
      </c>
      <c r="K68" s="15">
        <f t="shared" si="28"/>
        <v>4416.2271347873</v>
      </c>
      <c r="L68" s="15">
        <f t="shared" si="28"/>
        <v>4358.652871773176</v>
      </c>
      <c r="M68" s="21"/>
    </row>
    <row r="69" spans="4:13" ht="12.75">
      <c r="D69" s="21"/>
      <c r="E69" s="21"/>
      <c r="F69" s="21"/>
      <c r="G69" s="21"/>
      <c r="H69" s="21"/>
      <c r="I69" s="21"/>
      <c r="J69" s="21"/>
      <c r="K69" s="21"/>
      <c r="L69" s="21"/>
      <c r="M69" s="21"/>
    </row>
    <row r="70" spans="3:13" ht="12.75">
      <c r="C70" s="3" t="s">
        <v>27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</row>
    <row r="71" spans="3:13" ht="12.75">
      <c r="C71" s="5"/>
      <c r="D71" s="22">
        <v>1990</v>
      </c>
      <c r="E71" s="22">
        <v>1995</v>
      </c>
      <c r="F71" s="22">
        <v>2000</v>
      </c>
      <c r="G71" s="6">
        <v>2005</v>
      </c>
      <c r="H71" s="6">
        <v>2010</v>
      </c>
      <c r="I71" s="6">
        <v>2015</v>
      </c>
      <c r="J71" s="6">
        <v>2020</v>
      </c>
      <c r="K71" s="6">
        <v>2025</v>
      </c>
      <c r="L71" s="6">
        <v>2030</v>
      </c>
      <c r="M71" s="23"/>
    </row>
    <row r="72" spans="3:13" ht="12.75">
      <c r="C72" s="7" t="s">
        <v>8</v>
      </c>
      <c r="D72" s="14">
        <f>'Observed Data'!D33</f>
        <v>69</v>
      </c>
      <c r="E72" s="14">
        <f>'Observed Data'!E33</f>
        <v>76.5470785629688</v>
      </c>
      <c r="F72" s="14">
        <f>'Observed Data'!F33</f>
        <v>36</v>
      </c>
      <c r="G72" s="18">
        <f>'2000-2010'!K64</f>
        <v>44.900229928566795</v>
      </c>
      <c r="H72" s="18">
        <f>'2000-2010'!T63</f>
        <v>43.78296341936808</v>
      </c>
      <c r="I72" s="18">
        <f>'2010-2020'!K64</f>
        <v>40.25663052926535</v>
      </c>
      <c r="J72" s="18">
        <f>'2010-2020'!T63</f>
        <v>34.736620182050444</v>
      </c>
      <c r="K72" s="18">
        <f>'2020-2030'!K64</f>
        <v>30.551676155150524</v>
      </c>
      <c r="L72" s="18">
        <f>'2020-2030'!T63</f>
        <v>28.21484248976483</v>
      </c>
      <c r="M72" s="19"/>
    </row>
    <row r="73" spans="3:13" ht="12.75">
      <c r="C73" s="7" t="s">
        <v>9</v>
      </c>
      <c r="D73" s="14">
        <f>'Observed Data'!D34</f>
        <v>49</v>
      </c>
      <c r="E73" s="14">
        <f>'Observed Data'!E34</f>
        <v>58.591590998815626</v>
      </c>
      <c r="F73" s="14">
        <f>'Observed Data'!F34</f>
        <v>33</v>
      </c>
      <c r="G73" s="18">
        <f>'2000-2010'!K65</f>
        <v>23.04493848024112</v>
      </c>
      <c r="H73" s="18">
        <f>'2000-2010'!T64</f>
        <v>28.742306568125088</v>
      </c>
      <c r="I73" s="18">
        <f>'2010-2020'!K65</f>
        <v>28.027399947036432</v>
      </c>
      <c r="J73" s="18">
        <f>'2010-2020'!T64</f>
        <v>25.769765943575464</v>
      </c>
      <c r="K73" s="18">
        <f>'2020-2030'!K65</f>
        <v>22.236672865453688</v>
      </c>
      <c r="L73" s="18">
        <f>'2020-2030'!T64</f>
        <v>19.557677879796024</v>
      </c>
      <c r="M73" s="19"/>
    </row>
    <row r="74" spans="3:13" ht="12.75">
      <c r="C74" s="7" t="s">
        <v>10</v>
      </c>
      <c r="D74" s="14">
        <f>'Observed Data'!D35</f>
        <v>53</v>
      </c>
      <c r="E74" s="14">
        <f>'Observed Data'!E35</f>
        <v>68.98687327279906</v>
      </c>
      <c r="F74" s="14">
        <f>'Observed Data'!F35</f>
        <v>62</v>
      </c>
      <c r="G74" s="18">
        <f>'2000-2010'!K66</f>
        <v>40.69028785211948</v>
      </c>
      <c r="H74" s="18">
        <f>'2000-2010'!T65</f>
        <v>28.415308493799888</v>
      </c>
      <c r="I74" s="18">
        <f>'2010-2020'!K66</f>
        <v>35.440533982642194</v>
      </c>
      <c r="J74" s="18">
        <f>'2010-2020'!T65</f>
        <v>34.55887792701185</v>
      </c>
      <c r="K74" s="18">
        <f>'2020-2030'!K66</f>
        <v>31.775392540561192</v>
      </c>
      <c r="L74" s="18">
        <f>'2020-2030'!T65</f>
        <v>27.418914500152468</v>
      </c>
      <c r="M74" s="19"/>
    </row>
    <row r="75" spans="3:13" ht="12.75">
      <c r="C75" s="7" t="s">
        <v>11</v>
      </c>
      <c r="D75" s="14">
        <f>'Observed Data'!D36</f>
        <v>49</v>
      </c>
      <c r="E75" s="14">
        <f>'Observed Data'!E36</f>
        <v>59.53661666008686</v>
      </c>
      <c r="F75" s="14">
        <f>'Observed Data'!F36</f>
        <v>36</v>
      </c>
      <c r="G75" s="18">
        <f>'2000-2010'!K67</f>
        <v>51.00062050126154</v>
      </c>
      <c r="H75" s="18">
        <f>'2000-2010'!T66</f>
        <v>33.471450465048996</v>
      </c>
      <c r="I75" s="18">
        <f>'2010-2020'!K67</f>
        <v>23.374315982176146</v>
      </c>
      <c r="J75" s="18">
        <f>'2010-2020'!T66</f>
        <v>29.15305200017415</v>
      </c>
      <c r="K75" s="18">
        <f>'2020-2030'!K67</f>
        <v>28.428171293776607</v>
      </c>
      <c r="L75" s="18">
        <f>'2020-2030'!T66</f>
        <v>26.138473129187346</v>
      </c>
      <c r="M75" s="19"/>
    </row>
    <row r="76" spans="3:13" ht="12.75">
      <c r="C76" s="7" t="s">
        <v>12</v>
      </c>
      <c r="D76" s="14">
        <f>'Observed Data'!D37</f>
        <v>40</v>
      </c>
      <c r="E76" s="14">
        <f>'Observed Data'!E37</f>
        <v>41.58112909593367</v>
      </c>
      <c r="F76" s="14">
        <f>'Observed Data'!F37</f>
        <v>37</v>
      </c>
      <c r="G76" s="18">
        <f>'2000-2010'!K68</f>
        <v>26.461465010024515</v>
      </c>
      <c r="H76" s="18">
        <f>'2000-2010'!T67</f>
        <v>37.48753152454643</v>
      </c>
      <c r="I76" s="18">
        <f>'2010-2020'!K68</f>
        <v>24.6032222981413</v>
      </c>
      <c r="J76" s="18">
        <f>'2010-2020'!T67</f>
        <v>17.181073458211415</v>
      </c>
      <c r="K76" s="18">
        <f>'2020-2030'!K68</f>
        <v>21.42927794796086</v>
      </c>
      <c r="L76" s="18">
        <f>'2020-2030'!T67</f>
        <v>20.896446252109108</v>
      </c>
      <c r="M76" s="19"/>
    </row>
    <row r="77" spans="3:13" ht="12.75">
      <c r="C77" s="7" t="s">
        <v>13</v>
      </c>
      <c r="D77" s="14">
        <f>'Observed Data'!D38</f>
        <v>50</v>
      </c>
      <c r="E77" s="14">
        <f>'Observed Data'!E38</f>
        <v>53.86646269245953</v>
      </c>
      <c r="F77" s="14">
        <f>'Observed Data'!F38</f>
        <v>35</v>
      </c>
      <c r="G77" s="18">
        <f>'2000-2010'!K69</f>
        <v>40.48624987300196</v>
      </c>
      <c r="H77" s="18">
        <f>'2000-2010'!T68</f>
        <v>28.954742821663537</v>
      </c>
      <c r="I77" s="18">
        <f>'2010-2020'!K69</f>
        <v>41.02077127035665</v>
      </c>
      <c r="J77" s="18">
        <f>'2010-2020'!T68</f>
        <v>26.921410963339518</v>
      </c>
      <c r="K77" s="18">
        <f>'2020-2030'!K69</f>
        <v>18.800888927648433</v>
      </c>
      <c r="L77" s="18">
        <f>'2020-2030'!T68</f>
        <v>23.449610146842346</v>
      </c>
      <c r="M77" s="19"/>
    </row>
    <row r="78" spans="3:13" ht="12.75">
      <c r="C78" s="7" t="s">
        <v>14</v>
      </c>
      <c r="D78" s="14">
        <f>'Observed Data'!D39</f>
        <v>51</v>
      </c>
      <c r="E78" s="14">
        <f>'Observed Data'!E39</f>
        <v>52.92143703118831</v>
      </c>
      <c r="F78" s="14">
        <f>'Observed Data'!F39</f>
        <v>29</v>
      </c>
      <c r="G78" s="18">
        <f>'2000-2010'!K70</f>
        <v>27.944961359040274</v>
      </c>
      <c r="H78" s="18">
        <f>'2000-2010'!T69</f>
        <v>32.32533395067111</v>
      </c>
      <c r="I78" s="18">
        <f>'2010-2020'!K70</f>
        <v>23.119096116778763</v>
      </c>
      <c r="J78" s="18">
        <f>'2010-2020'!T69</f>
        <v>32.75211051623273</v>
      </c>
      <c r="K78" s="18">
        <f>'2020-2030'!K70</f>
        <v>21.4963423791193</v>
      </c>
      <c r="L78" s="18">
        <f>'2020-2030'!T69</f>
        <v>15.012227478376946</v>
      </c>
      <c r="M78" s="19"/>
    </row>
    <row r="79" spans="3:13" ht="12.75">
      <c r="C79" s="7" t="s">
        <v>15</v>
      </c>
      <c r="D79" s="14">
        <f>'Observed Data'!D40</f>
        <v>36</v>
      </c>
      <c r="E79" s="14">
        <f>'Observed Data'!E40</f>
        <v>43.47118041847611</v>
      </c>
      <c r="F79" s="14">
        <f>'Observed Data'!F40</f>
        <v>53</v>
      </c>
      <c r="G79" s="18">
        <f>'2000-2010'!K71</f>
        <v>26.88213962283368</v>
      </c>
      <c r="H79" s="18">
        <f>'2000-2010'!T70</f>
        <v>25.904150103738367</v>
      </c>
      <c r="I79" s="18">
        <f>'2010-2020'!K71</f>
        <v>29.965914933181878</v>
      </c>
      <c r="J79" s="18">
        <f>'2010-2020'!T70</f>
        <v>21.43071619879168</v>
      </c>
      <c r="K79" s="18">
        <f>'2020-2030'!K71</f>
        <v>30.362843016561236</v>
      </c>
      <c r="L79" s="18">
        <f>'2020-2030'!T70</f>
        <v>19.928183521607345</v>
      </c>
      <c r="M79" s="19"/>
    </row>
    <row r="80" spans="3:13" ht="12.75">
      <c r="C80" s="7" t="s">
        <v>16</v>
      </c>
      <c r="D80" s="14">
        <f>'Observed Data'!D41</f>
        <v>29</v>
      </c>
      <c r="E80" s="14">
        <f>'Observed Data'!E41</f>
        <v>35.910975128306355</v>
      </c>
      <c r="F80" s="14">
        <f>'Observed Data'!F41</f>
        <v>55</v>
      </c>
      <c r="G80" s="18">
        <f>'2000-2010'!K72</f>
        <v>59.965591869169145</v>
      </c>
      <c r="H80" s="18">
        <f>'2000-2010'!T71</f>
        <v>30.415158739488017</v>
      </c>
      <c r="I80" s="18">
        <f>'2010-2020'!K72</f>
        <v>29.310176742747565</v>
      </c>
      <c r="J80" s="18">
        <f>'2010-2020'!T71</f>
        <v>33.90422311074388</v>
      </c>
      <c r="K80" s="18">
        <f>'2020-2030'!K72</f>
        <v>24.249820463402653</v>
      </c>
      <c r="L80" s="18">
        <f>'2020-2030'!T71</f>
        <v>34.356924196103314</v>
      </c>
      <c r="M80" s="19"/>
    </row>
    <row r="81" spans="3:13" ht="12.75">
      <c r="C81" s="7" t="s">
        <v>17</v>
      </c>
      <c r="D81" s="14">
        <f>'Observed Data'!D42</f>
        <v>19</v>
      </c>
      <c r="E81" s="14">
        <f>'Observed Data'!E42</f>
        <v>23.6256415317805</v>
      </c>
      <c r="F81" s="14">
        <f>'Observed Data'!F42</f>
        <v>43</v>
      </c>
      <c r="G81" s="18">
        <f>'2000-2010'!K73</f>
        <v>55.33609876558092</v>
      </c>
      <c r="H81" s="18">
        <f>'2000-2010'!T72</f>
        <v>60.332034803797455</v>
      </c>
      <c r="I81" s="18">
        <f>'2010-2020'!K73</f>
        <v>30.603128097568096</v>
      </c>
      <c r="J81" s="18">
        <f>'2010-2020'!T72</f>
        <v>29.489287910423858</v>
      </c>
      <c r="K81" s="18">
        <f>'2020-2030'!K73</f>
        <v>34.11609442621156</v>
      </c>
      <c r="L81" s="18">
        <f>'2020-2030'!T72</f>
        <v>24.40136032746779</v>
      </c>
      <c r="M81" s="19"/>
    </row>
    <row r="82" spans="3:13" ht="12.75">
      <c r="C82" s="7" t="s">
        <v>18</v>
      </c>
      <c r="D82" s="14">
        <f>'Observed Data'!D43</f>
        <v>21</v>
      </c>
      <c r="E82" s="14">
        <f>'Observed Data'!E43</f>
        <v>26.46071851559416</v>
      </c>
      <c r="F82" s="14">
        <f>'Observed Data'!F43</f>
        <v>43</v>
      </c>
      <c r="G82" s="18">
        <f>'2000-2010'!K74</f>
        <v>69.08117129762203</v>
      </c>
      <c r="H82" s="18">
        <f>'2000-2010'!T73</f>
        <v>88.89959343644716</v>
      </c>
      <c r="I82" s="18">
        <f>'2010-2020'!K74</f>
        <v>96.93633840138774</v>
      </c>
      <c r="J82" s="18">
        <f>'2010-2020'!T73</f>
        <v>49.165114752352835</v>
      </c>
      <c r="K82" s="18">
        <f>'2020-2030'!K74</f>
        <v>47.38601130518684</v>
      </c>
      <c r="L82" s="18">
        <f>'2020-2030'!T73</f>
        <v>54.82077563486499</v>
      </c>
      <c r="M82" s="19"/>
    </row>
    <row r="83" spans="3:13" ht="12.75">
      <c r="C83" s="7" t="s">
        <v>19</v>
      </c>
      <c r="D83" s="14">
        <f>'Observed Data'!D44</f>
        <v>28</v>
      </c>
      <c r="E83" s="14">
        <f>'Observed Data'!E44</f>
        <v>37.801026450848795</v>
      </c>
      <c r="F83" s="14">
        <f>'Observed Data'!F44</f>
        <v>24</v>
      </c>
      <c r="G83" s="18">
        <f>'2000-2010'!K75</f>
        <v>58.21136037299989</v>
      </c>
      <c r="H83" s="18">
        <f>'2000-2010'!T74</f>
        <v>93.51881296267007</v>
      </c>
      <c r="I83" s="18">
        <f>'2010-2020'!K75</f>
        <v>120.36804748458039</v>
      </c>
      <c r="J83" s="18">
        <f>'2010-2020'!T74</f>
        <v>131.22781692842443</v>
      </c>
      <c r="K83" s="18">
        <f>'2020-2030'!K75</f>
        <v>66.57947734579697</v>
      </c>
      <c r="L83" s="18">
        <f>'2020-2030'!T74</f>
        <v>64.17021260080318</v>
      </c>
      <c r="M83" s="19"/>
    </row>
    <row r="84" spans="3:13" ht="12.75">
      <c r="C84" s="7" t="s">
        <v>20</v>
      </c>
      <c r="D84" s="14">
        <f>'Observed Data'!D45</f>
        <v>19</v>
      </c>
      <c r="E84" s="14">
        <f>'Observed Data'!E45</f>
        <v>20.790564547966838</v>
      </c>
      <c r="F84" s="14">
        <f>'Observed Data'!F45</f>
        <v>21</v>
      </c>
      <c r="G84" s="18">
        <f>'2000-2010'!K76</f>
        <v>15.580443914257039</v>
      </c>
      <c r="H84" s="18">
        <f>'2000-2010'!T75</f>
        <v>37.78995147767206</v>
      </c>
      <c r="I84" s="18">
        <f>'2010-2020'!K76</f>
        <v>60.72545625935263</v>
      </c>
      <c r="J84" s="18">
        <f>'2010-2020'!T75</f>
        <v>78.14115053758886</v>
      </c>
      <c r="K84" s="18">
        <f>'2020-2030'!K76</f>
        <v>85.23157906132872</v>
      </c>
      <c r="L84" s="18">
        <f>'2020-2030'!T75</f>
        <v>43.242919985138336</v>
      </c>
      <c r="M84" s="19"/>
    </row>
    <row r="85" spans="3:13" ht="12.75">
      <c r="C85" s="7" t="s">
        <v>21</v>
      </c>
      <c r="D85" s="14">
        <f>'Observed Data'!D46</f>
        <v>23</v>
      </c>
      <c r="E85" s="14">
        <f>'Observed Data'!E46</f>
        <v>27.40574417686538</v>
      </c>
      <c r="F85" s="14">
        <f>'Observed Data'!F46</f>
        <v>26</v>
      </c>
      <c r="G85" s="18">
        <f>'2000-2010'!K77</f>
        <v>28.286401421011256</v>
      </c>
      <c r="H85" s="18">
        <f>'2000-2010'!T76</f>
        <v>20.98641385124888</v>
      </c>
      <c r="I85" s="18">
        <f>'2010-2020'!K77</f>
        <v>50.92021592334301</v>
      </c>
      <c r="J85" s="18">
        <f>'2010-2020'!T76</f>
        <v>81.79545867743379</v>
      </c>
      <c r="K85" s="18">
        <f>'2020-2030'!K77</f>
        <v>105.32915518629196</v>
      </c>
      <c r="L85" s="18">
        <f>'2020-2030'!T76</f>
        <v>114.88658864070537</v>
      </c>
      <c r="M85" s="19"/>
    </row>
    <row r="86" spans="3:13" ht="12.75">
      <c r="C86" s="7" t="s">
        <v>22</v>
      </c>
      <c r="D86" s="14">
        <f>'Observed Data'!D47</f>
        <v>36</v>
      </c>
      <c r="E86" s="14">
        <f>'Observed Data'!E47</f>
        <v>39.691077773391235</v>
      </c>
      <c r="F86" s="14">
        <f>'Observed Data'!F47</f>
        <v>24</v>
      </c>
      <c r="G86" s="18">
        <f>'2000-2010'!K78</f>
        <v>33.836241276718525</v>
      </c>
      <c r="H86" s="18">
        <f>'2000-2010'!T77</f>
        <v>36.811750128132715</v>
      </c>
      <c r="I86" s="18">
        <f>'2010-2020'!K78</f>
        <v>27.32581102675961</v>
      </c>
      <c r="J86" s="18">
        <f>'2010-2020'!T77</f>
        <v>66.26725814787841</v>
      </c>
      <c r="K86" s="18">
        <f>'2020-2030'!K78</f>
        <v>106.558763960702</v>
      </c>
      <c r="L86" s="18">
        <f>'2020-2030'!T77</f>
        <v>137.21720945337407</v>
      </c>
      <c r="M86" s="19"/>
    </row>
    <row r="87" spans="3:13" ht="12.75">
      <c r="C87" s="7" t="s">
        <v>23</v>
      </c>
      <c r="D87" s="14">
        <f>'Observed Data'!D48</f>
        <v>16</v>
      </c>
      <c r="E87" s="14">
        <f>'Observed Data'!E48</f>
        <v>18.900513225424397</v>
      </c>
      <c r="F87" s="14">
        <f>'Observed Data'!F48</f>
        <v>14</v>
      </c>
      <c r="G87" s="18">
        <f>'2000-2010'!K79</f>
        <v>10.540931973395274</v>
      </c>
      <c r="H87" s="18">
        <f>'2000-2010'!T78</f>
        <v>14.861063230553302</v>
      </c>
      <c r="I87" s="18">
        <f>'2010-2020'!K79</f>
        <v>16.180260158687513</v>
      </c>
      <c r="J87" s="18">
        <f>'2010-2020'!T78</f>
        <v>12.001646464621981</v>
      </c>
      <c r="K87" s="18">
        <f>'2020-2030'!K79</f>
        <v>29.14928402119439</v>
      </c>
      <c r="L87" s="18">
        <f>'2020-2030'!T78</f>
        <v>46.872494236995365</v>
      </c>
      <c r="M87" s="19"/>
    </row>
    <row r="88" spans="3:13" ht="12.75">
      <c r="C88" s="7" t="s">
        <v>24</v>
      </c>
      <c r="D88" s="14">
        <f>'Observed Data'!D49</f>
        <v>32</v>
      </c>
      <c r="E88" s="14">
        <f>'Observed Data'!E49</f>
        <v>26.460718515594156</v>
      </c>
      <c r="F88" s="14">
        <f>'Observed Data'!F49</f>
        <v>29</v>
      </c>
      <c r="G88" s="18">
        <f>'2000-2010'!K80</f>
        <v>22.342829596115948</v>
      </c>
      <c r="H88" s="18">
        <f>'2000-2010'!T79</f>
        <v>16.822446204701485</v>
      </c>
      <c r="I88" s="18">
        <f>'2010-2020'!K80</f>
        <v>23.744322582841278</v>
      </c>
      <c r="J88" s="18">
        <f>'2010-2020'!T79</f>
        <v>25.822342539027076</v>
      </c>
      <c r="K88" s="18">
        <f>'2020-2030'!K80</f>
        <v>19.19765465578063</v>
      </c>
      <c r="L88" s="18">
        <f>'2020-2030'!T79</f>
        <v>46.62675989929522</v>
      </c>
      <c r="M88" s="19"/>
    </row>
    <row r="89" spans="3:13" ht="12.75">
      <c r="C89" s="7" t="s">
        <v>25</v>
      </c>
      <c r="D89" s="14">
        <f>'Observed Data'!D50</f>
        <v>27</v>
      </c>
      <c r="E89" s="14">
        <f>'Observed Data'!E50</f>
        <v>36.85600078957758</v>
      </c>
      <c r="F89" s="14">
        <f>'Observed Data'!F50</f>
        <v>26</v>
      </c>
      <c r="G89" s="18">
        <f>'2000-2010'!K81</f>
        <v>28.949189189186253</v>
      </c>
      <c r="H89" s="18">
        <f>'2000-2010'!T80</f>
        <v>26.048139577205713</v>
      </c>
      <c r="I89" s="18">
        <f>'2010-2020'!K81</f>
        <v>21.463656386683105</v>
      </c>
      <c r="J89" s="18">
        <f>'2010-2020'!T80</f>
        <v>23.776471165598608</v>
      </c>
      <c r="K89" s="18">
        <f>'2020-2030'!K81</f>
        <v>26.183598599976598</v>
      </c>
      <c r="L89" s="18">
        <f>'2020-2030'!T80</f>
        <v>23.069151998705816</v>
      </c>
      <c r="M89" s="19"/>
    </row>
    <row r="90" spans="3:13" ht="12.75">
      <c r="C90" s="7" t="s">
        <v>26</v>
      </c>
      <c r="D90" s="15">
        <f aca="true" t="shared" si="29" ref="D90:L90">SUM(D72:D89)</f>
        <v>647</v>
      </c>
      <c r="E90" s="15">
        <f t="shared" si="29"/>
        <v>749.4053493880774</v>
      </c>
      <c r="F90" s="15">
        <f t="shared" si="29"/>
        <v>626</v>
      </c>
      <c r="G90" s="15">
        <f t="shared" si="29"/>
        <v>663.5411523031455</v>
      </c>
      <c r="H90" s="15">
        <f t="shared" si="29"/>
        <v>685.5691517588784</v>
      </c>
      <c r="I90" s="15">
        <f t="shared" si="29"/>
        <v>723.3852981235295</v>
      </c>
      <c r="J90" s="15">
        <f t="shared" si="29"/>
        <v>754.094397423481</v>
      </c>
      <c r="K90" s="15">
        <f t="shared" si="29"/>
        <v>749.0627041521041</v>
      </c>
      <c r="L90" s="15">
        <f t="shared" si="29"/>
        <v>770.2807723712899</v>
      </c>
      <c r="M90" s="20"/>
    </row>
    <row r="91" spans="4:13" ht="12.75"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3:13" ht="12.75">
      <c r="C92" s="24" t="s">
        <v>28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3:13" ht="12.75">
      <c r="C93" s="25"/>
      <c r="D93" s="22">
        <v>1990</v>
      </c>
      <c r="E93" s="22">
        <v>1995</v>
      </c>
      <c r="F93" s="22">
        <v>2000</v>
      </c>
      <c r="G93" s="6">
        <v>2005</v>
      </c>
      <c r="H93" s="6">
        <v>2010</v>
      </c>
      <c r="I93" s="6">
        <v>2015</v>
      </c>
      <c r="J93" s="6">
        <v>2020</v>
      </c>
      <c r="K93" s="6">
        <v>2025</v>
      </c>
      <c r="L93" s="6">
        <v>2030</v>
      </c>
      <c r="M93" s="21"/>
    </row>
    <row r="94" spans="3:13" ht="12.75">
      <c r="C94" s="14" t="s">
        <v>8</v>
      </c>
      <c r="D94" s="26">
        <f>'Observed Data'!I33</f>
        <v>66</v>
      </c>
      <c r="E94" s="26">
        <f>'Observed Data'!J33</f>
        <v>77.49210422424004</v>
      </c>
      <c r="F94" s="26">
        <f>'Observed Data'!K33</f>
        <v>39</v>
      </c>
      <c r="G94" s="18">
        <f>'2000-2010'!K91</f>
        <v>46.512146947005746</v>
      </c>
      <c r="H94" s="18">
        <f>'2000-2010'!T90</f>
        <v>45.35477060088249</v>
      </c>
      <c r="I94" s="18">
        <f>'2010-2020'!K91</f>
        <v>41.70199528330666</v>
      </c>
      <c r="J94" s="18">
        <f>'2010-2020'!T90</f>
        <v>35.98366389036947</v>
      </c>
      <c r="K94" s="18">
        <f>'2020-2030'!K91</f>
        <v>31.64871204631799</v>
      </c>
      <c r="L94" s="18">
        <f>'2020-2030'!T90</f>
        <v>29.227968405270147</v>
      </c>
      <c r="M94" s="21"/>
    </row>
    <row r="95" spans="3:13" ht="12.75">
      <c r="C95" s="14" t="s">
        <v>9</v>
      </c>
      <c r="D95" s="26">
        <f>'Observed Data'!I34</f>
        <v>54</v>
      </c>
      <c r="E95" s="26">
        <f>'Observed Data'!J34</f>
        <v>61.42666798262929</v>
      </c>
      <c r="F95" s="26">
        <f>'Observed Data'!K34</f>
        <v>49</v>
      </c>
      <c r="G95" s="18">
        <f>'2000-2010'!K92</f>
        <v>30.47951319343224</v>
      </c>
      <c r="H95" s="18">
        <f>'2000-2010'!T91</f>
        <v>36.35045119297745</v>
      </c>
      <c r="I95" s="18">
        <f>'2010-2020'!K92</f>
        <v>35.44643729583357</v>
      </c>
      <c r="J95" s="18">
        <f>'2010-2020'!T91</f>
        <v>32.59119270333319</v>
      </c>
      <c r="K95" s="18">
        <f>'2020-2030'!K92</f>
        <v>28.122969318781035</v>
      </c>
      <c r="L95" s="18">
        <f>'2020-2030'!T91</f>
        <v>24.734995318132338</v>
      </c>
      <c r="M95" s="21"/>
    </row>
    <row r="96" spans="3:13" ht="12.75">
      <c r="C96" s="14" t="s">
        <v>10</v>
      </c>
      <c r="D96" s="26">
        <f>'Observed Data'!I35</f>
        <v>58</v>
      </c>
      <c r="E96" s="26">
        <f>'Observed Data'!J35</f>
        <v>75.60205290169759</v>
      </c>
      <c r="F96" s="26">
        <f>'Observed Data'!K35</f>
        <v>55</v>
      </c>
      <c r="G96" s="18">
        <f>'2000-2010'!K93</f>
        <v>56.23801424528251</v>
      </c>
      <c r="H96" s="18">
        <f>'2000-2010'!T92</f>
        <v>34.98178157472486</v>
      </c>
      <c r="I96" s="18">
        <f>'2010-2020'!K93</f>
        <v>41.72020630010762</v>
      </c>
      <c r="J96" s="18">
        <f>'2010-2020'!T92</f>
        <v>40.6823927670939</v>
      </c>
      <c r="K96" s="18">
        <f>'2020-2030'!K93</f>
        <v>37.405858790982855</v>
      </c>
      <c r="L96" s="18">
        <f>'2020-2030'!T92</f>
        <v>32.27754898991099</v>
      </c>
      <c r="M96" s="21"/>
    </row>
    <row r="97" spans="3:13" ht="12.75">
      <c r="C97" s="14" t="s">
        <v>11</v>
      </c>
      <c r="D97" s="26">
        <f>'Observed Data'!I36</f>
        <v>48</v>
      </c>
      <c r="E97" s="26">
        <f>'Observed Data'!J36</f>
        <v>63.31671930517173</v>
      </c>
      <c r="F97" s="26">
        <f>'Observed Data'!K36</f>
        <v>45</v>
      </c>
      <c r="G97" s="18">
        <f>'2000-2010'!K94</f>
        <v>46.39037928783934</v>
      </c>
      <c r="H97" s="18">
        <f>'2000-2010'!T93</f>
        <v>47.43459656788304</v>
      </c>
      <c r="I97" s="18">
        <f>'2010-2020'!K94</f>
        <v>29.506365664259743</v>
      </c>
      <c r="J97" s="18">
        <f>'2010-2020'!T93</f>
        <v>35.18938534961631</v>
      </c>
      <c r="K97" s="18">
        <f>'2020-2030'!K94</f>
        <v>34.315380380764395</v>
      </c>
      <c r="L97" s="18">
        <f>'2020-2030'!T93</f>
        <v>31.55164152291401</v>
      </c>
      <c r="M97" s="21"/>
    </row>
    <row r="98" spans="3:12" ht="12.75">
      <c r="C98" s="14" t="s">
        <v>12</v>
      </c>
      <c r="D98" s="26">
        <f>'Observed Data'!I37</f>
        <v>30</v>
      </c>
      <c r="E98" s="26">
        <f>'Observed Data'!J37</f>
        <v>53.866462692459535</v>
      </c>
      <c r="F98" s="26">
        <f>'Observed Data'!K37</f>
        <v>35</v>
      </c>
      <c r="G98" s="18">
        <f>'2000-2010'!K95</f>
        <v>37.6890940843259</v>
      </c>
      <c r="H98" s="18">
        <f>'2000-2010'!T94</f>
        <v>38.853585990820896</v>
      </c>
      <c r="I98" s="18">
        <f>'2010-2020'!K95</f>
        <v>39.729957975165625</v>
      </c>
      <c r="J98" s="18">
        <f>'2010-2020'!T94</f>
        <v>24.712626480151307</v>
      </c>
      <c r="K98" s="18">
        <f>'2020-2030'!K95</f>
        <v>29.47502724676588</v>
      </c>
      <c r="L98" s="18">
        <f>'2020-2030'!T94</f>
        <v>28.742950797723847</v>
      </c>
    </row>
    <row r="99" spans="3:12" ht="12.75">
      <c r="C99" s="14" t="s">
        <v>13</v>
      </c>
      <c r="D99" s="26">
        <f>'Observed Data'!I38</f>
        <v>40</v>
      </c>
      <c r="E99" s="26">
        <f>'Observed Data'!J38</f>
        <v>62.371693643900514</v>
      </c>
      <c r="F99" s="26">
        <f>'Observed Data'!K38</f>
        <v>90</v>
      </c>
      <c r="G99" s="18">
        <f>'2000-2010'!K96</f>
        <v>65.62655142659946</v>
      </c>
      <c r="H99" s="18">
        <f>'2000-2010'!T95</f>
        <v>70.66872203277029</v>
      </c>
      <c r="I99" s="18">
        <f>'2010-2020'!K96</f>
        <v>72.85672191182496</v>
      </c>
      <c r="J99" s="18">
        <f>'2010-2020'!T95</f>
        <v>74.4954322923955</v>
      </c>
      <c r="K99" s="18">
        <f>'2020-2030'!K96</f>
        <v>46.34301739646186</v>
      </c>
      <c r="L99" s="18">
        <f>'2020-2030'!T95</f>
        <v>55.27383750793028</v>
      </c>
    </row>
    <row r="100" spans="3:12" ht="12.75">
      <c r="C100" s="14" t="s">
        <v>14</v>
      </c>
      <c r="D100" s="26">
        <f>'Observed Data'!I39</f>
        <v>47</v>
      </c>
      <c r="E100" s="26">
        <f>'Observed Data'!J39</f>
        <v>74.65702724042636</v>
      </c>
      <c r="F100" s="26">
        <f>'Observed Data'!K39</f>
        <v>64</v>
      </c>
      <c r="G100" s="18">
        <f>'2000-2010'!K97</f>
        <v>130.17385702332257</v>
      </c>
      <c r="H100" s="18">
        <f>'2000-2010'!T96</f>
        <v>94.92068135933204</v>
      </c>
      <c r="I100" s="18">
        <f>'2010-2020'!K97</f>
        <v>102.22131031328475</v>
      </c>
      <c r="J100" s="18">
        <f>'2010-2020'!T96</f>
        <v>105.37822779264303</v>
      </c>
      <c r="K100" s="18">
        <f>'2020-2030'!K97</f>
        <v>107.76473745474546</v>
      </c>
      <c r="L100" s="18">
        <f>'2020-2030'!T96</f>
        <v>67.03958818559963</v>
      </c>
    </row>
    <row r="101" spans="3:12" ht="12.75">
      <c r="C101" s="14" t="s">
        <v>15</v>
      </c>
      <c r="D101" s="26">
        <f>'Observed Data'!I40</f>
        <v>44</v>
      </c>
      <c r="E101" s="26">
        <f>'Observed Data'!J40</f>
        <v>66.15179628898538</v>
      </c>
      <c r="F101" s="26">
        <f>'Observed Data'!K40</f>
        <v>40</v>
      </c>
      <c r="G101" s="18">
        <f>'2000-2010'!K98</f>
        <v>62.19050039604662</v>
      </c>
      <c r="H101" s="18">
        <f>'2000-2010'!T97</f>
        <v>126.49339541818529</v>
      </c>
      <c r="I101" s="18">
        <f>'2010-2020'!K98</f>
        <v>92.24568110526435</v>
      </c>
      <c r="J101" s="18">
        <f>'2010-2020'!T97</f>
        <v>99.33116311754281</v>
      </c>
      <c r="K101" s="18">
        <f>'2020-2030'!K98</f>
        <v>102.41818027322525</v>
      </c>
      <c r="L101" s="18">
        <f>'2020-2030'!T97</f>
        <v>104.73765348810943</v>
      </c>
    </row>
    <row r="102" spans="3:12" ht="12.75">
      <c r="C102" s="14" t="s">
        <v>16</v>
      </c>
      <c r="D102" s="26">
        <f>'Observed Data'!I41</f>
        <v>19</v>
      </c>
      <c r="E102" s="26">
        <f>'Observed Data'!J41</f>
        <v>34.020923805763914</v>
      </c>
      <c r="F102" s="26">
        <f>'Observed Data'!K41</f>
        <v>51</v>
      </c>
      <c r="G102" s="18">
        <f>'2000-2010'!K99</f>
        <v>30.886763423479923</v>
      </c>
      <c r="H102" s="18">
        <f>'2000-2010'!T98</f>
        <v>48.021581823013165</v>
      </c>
      <c r="I102" s="18">
        <f>'2010-2020'!K99</f>
        <v>97.68571192037469</v>
      </c>
      <c r="J102" s="18">
        <f>'2010-2020'!T98</f>
        <v>71.2292632284018</v>
      </c>
      <c r="K102" s="18">
        <f>'2020-2030'!K99</f>
        <v>76.71836135644759</v>
      </c>
      <c r="L102" s="18">
        <f>'2020-2030'!T98</f>
        <v>79.10261711496463</v>
      </c>
    </row>
    <row r="103" spans="3:12" ht="12.75">
      <c r="C103" s="14" t="s">
        <v>17</v>
      </c>
      <c r="D103" s="26">
        <f>'Observed Data'!I42</f>
        <v>18</v>
      </c>
      <c r="E103" s="26">
        <f>'Observed Data'!J42</f>
        <v>31.185846821950257</v>
      </c>
      <c r="F103" s="26">
        <f>'Observed Data'!K42</f>
        <v>14</v>
      </c>
      <c r="G103" s="18">
        <f>'2000-2010'!K100</f>
        <v>52.35570004274162</v>
      </c>
      <c r="H103" s="18">
        <f>'2000-2010'!T99</f>
        <v>31.707806295898788</v>
      </c>
      <c r="I103" s="18">
        <f>'2010-2020'!K100</f>
        <v>49.30511638929881</v>
      </c>
      <c r="J103" s="18">
        <f>'2010-2020'!T99</f>
        <v>100.28242807381973</v>
      </c>
      <c r="K103" s="18">
        <f>'2020-2030'!K100</f>
        <v>73.14345759055732</v>
      </c>
      <c r="L103" s="18">
        <f>'2020-2030'!T99</f>
        <v>78.78006813434061</v>
      </c>
    </row>
    <row r="104" spans="3:12" ht="12.75">
      <c r="C104" s="14" t="s">
        <v>18</v>
      </c>
      <c r="D104" s="26">
        <f>'Observed Data'!I43</f>
        <v>27</v>
      </c>
      <c r="E104" s="26">
        <f>'Observed Data'!J43</f>
        <v>33.0758981444927</v>
      </c>
      <c r="F104" s="26">
        <f>'Observed Data'!K43</f>
        <v>20</v>
      </c>
      <c r="G104" s="18">
        <f>'2000-2010'!K101</f>
        <v>17.35558868302881</v>
      </c>
      <c r="H104" s="18">
        <f>'2000-2010'!T100</f>
        <v>64.90457108241839</v>
      </c>
      <c r="I104" s="18">
        <f>'2010-2020'!K101</f>
        <v>39.315641077552975</v>
      </c>
      <c r="J104" s="18">
        <f>'2010-2020'!T100</f>
        <v>61.12280857296663</v>
      </c>
      <c r="K104" s="18">
        <f>'2020-2030'!K101</f>
        <v>124.36882538525958</v>
      </c>
      <c r="L104" s="18">
        <f>'2020-2030'!T100</f>
        <v>90.71146440987515</v>
      </c>
    </row>
    <row r="105" spans="3:12" ht="12.75">
      <c r="C105" s="14" t="s">
        <v>19</v>
      </c>
      <c r="D105" s="26">
        <f>'Observed Data'!I44</f>
        <v>25</v>
      </c>
      <c r="E105" s="26">
        <f>'Observed Data'!J44</f>
        <v>28.350769838136596</v>
      </c>
      <c r="F105" s="26">
        <f>'Observed Data'!K44</f>
        <v>37</v>
      </c>
      <c r="G105" s="18">
        <f>'2000-2010'!K102</f>
        <v>21.69335041371095</v>
      </c>
      <c r="H105" s="18">
        <f>'2000-2010'!T101</f>
        <v>18.825043346859005</v>
      </c>
      <c r="I105" s="18">
        <f>'2010-2020'!K102</f>
        <v>70.42145706967082</v>
      </c>
      <c r="J105" s="18">
        <f>'2010-2020'!T101</f>
        <v>42.64439893175225</v>
      </c>
      <c r="K105" s="18">
        <f>'2020-2030'!K102</f>
        <v>66.3384934405448</v>
      </c>
      <c r="L105" s="18">
        <f>'2020-2030'!T101</f>
        <v>134.98137110599504</v>
      </c>
    </row>
    <row r="106" spans="3:12" ht="12.75">
      <c r="C106" s="14" t="s">
        <v>20</v>
      </c>
      <c r="D106" s="26">
        <f>'Observed Data'!I45</f>
        <v>16</v>
      </c>
      <c r="E106" s="26">
        <f>'Observed Data'!J45</f>
        <v>16.065436241610737</v>
      </c>
      <c r="F106" s="26">
        <f>'Observed Data'!K45</f>
        <v>19</v>
      </c>
      <c r="G106" s="18">
        <f>'2000-2010'!K103</f>
        <v>24.297846371101</v>
      </c>
      <c r="H106" s="18">
        <f>'2000-2010'!T102</f>
        <v>14.24599177369754</v>
      </c>
      <c r="I106" s="18">
        <f>'2010-2020'!K103</f>
        <v>12.368042504887523</v>
      </c>
      <c r="J106" s="18">
        <f>'2010-2020'!T102</f>
        <v>46.245668786701245</v>
      </c>
      <c r="K106" s="18">
        <f>'2020-2030'!K103</f>
        <v>28.030130603121002</v>
      </c>
      <c r="L106" s="18">
        <f>'2020-2030'!T102</f>
        <v>43.604240691225314</v>
      </c>
    </row>
    <row r="107" spans="3:12" ht="12.75">
      <c r="C107" s="14" t="s">
        <v>21</v>
      </c>
      <c r="D107" s="26">
        <f>'Observed Data'!I46</f>
        <v>14</v>
      </c>
      <c r="E107" s="26">
        <f>'Observed Data'!J46</f>
        <v>14.1753849190683</v>
      </c>
      <c r="F107" s="26">
        <f>'Observed Data'!K46</f>
        <v>17</v>
      </c>
      <c r="G107" s="18">
        <f>'2000-2010'!K104</f>
        <v>18.48175064870819</v>
      </c>
      <c r="H107" s="18">
        <f>'2000-2010'!T103</f>
        <v>23.635091470068833</v>
      </c>
      <c r="I107" s="18">
        <f>'2010-2020'!K104</f>
        <v>13.866737792617783</v>
      </c>
      <c r="J107" s="18">
        <f>'2010-2020'!T103</f>
        <v>12.030688294102918</v>
      </c>
      <c r="K107" s="18">
        <f>'2020-2030'!K104</f>
        <v>45.04468660696489</v>
      </c>
      <c r="L107" s="18">
        <f>'2020-2030'!T103</f>
        <v>27.302198923609613</v>
      </c>
    </row>
    <row r="108" spans="3:12" ht="12.75">
      <c r="C108" s="14" t="s">
        <v>22</v>
      </c>
      <c r="D108" s="26">
        <f>'Observed Data'!I47</f>
        <v>15</v>
      </c>
      <c r="E108" s="26">
        <f>'Observed Data'!J47</f>
        <v>18.900513225424397</v>
      </c>
      <c r="F108" s="26">
        <f>'Observed Data'!K47</f>
        <v>17</v>
      </c>
      <c r="G108" s="18">
        <f>'2000-2010'!K105</f>
        <v>21.690086141152044</v>
      </c>
      <c r="H108" s="18">
        <f>'2000-2010'!T104</f>
        <v>23.580633153516075</v>
      </c>
      <c r="I108" s="18">
        <f>'2010-2020'!K105</f>
        <v>30.184876234234792</v>
      </c>
      <c r="J108" s="18">
        <f>'2010-2020'!T104</f>
        <v>17.69239630697931</v>
      </c>
      <c r="K108" s="18">
        <f>'2020-2030'!K105</f>
        <v>15.37943819299808</v>
      </c>
      <c r="L108" s="18">
        <f>'2020-2030'!T104</f>
        <v>57.58290437417085</v>
      </c>
    </row>
    <row r="109" spans="3:12" ht="12.75">
      <c r="C109" s="14" t="s">
        <v>23</v>
      </c>
      <c r="D109" s="26">
        <f>'Observed Data'!I48</f>
        <v>8</v>
      </c>
      <c r="E109" s="26">
        <f>'Observed Data'!J48</f>
        <v>10.395282273983419</v>
      </c>
      <c r="F109" s="26">
        <f>'Observed Data'!K48</f>
        <v>8</v>
      </c>
      <c r="G109" s="18">
        <f>'2000-2010'!K106</f>
        <v>9.501787619483848</v>
      </c>
      <c r="H109" s="18">
        <f>'2000-2010'!T105</f>
        <v>12.123211291855098</v>
      </c>
      <c r="I109" s="18">
        <f>'2010-2020'!K106</f>
        <v>13.198333780102573</v>
      </c>
      <c r="J109" s="18">
        <f>'2010-2020'!T105</f>
        <v>16.87119313518261</v>
      </c>
      <c r="K109" s="18">
        <f>'2020-2030'!K106</f>
        <v>9.916412477131896</v>
      </c>
      <c r="L109" s="18">
        <f>'2020-2030'!T105</f>
        <v>8.620022417662167</v>
      </c>
    </row>
    <row r="110" spans="3:12" ht="12.75">
      <c r="C110" s="14" t="s">
        <v>24</v>
      </c>
      <c r="D110" s="26">
        <f>'Observed Data'!I49</f>
        <v>6</v>
      </c>
      <c r="E110" s="26">
        <f>'Observed Data'!J49</f>
        <v>6.615179628898539</v>
      </c>
      <c r="F110" s="26">
        <f>'Observed Data'!K49</f>
        <v>5</v>
      </c>
      <c r="G110" s="18">
        <f>'2000-2010'!K107</f>
        <v>5.242294528908978</v>
      </c>
      <c r="H110" s="18">
        <f>'2000-2010'!T106</f>
        <v>6.226396156559405</v>
      </c>
      <c r="I110" s="18">
        <f>'2010-2020'!K107</f>
        <v>7.9604216798923435</v>
      </c>
      <c r="J110" s="18">
        <f>'2010-2020'!T106</f>
        <v>8.648694120768285</v>
      </c>
      <c r="K110" s="18">
        <f>'2020-2030'!K107</f>
        <v>11.100595125685391</v>
      </c>
      <c r="L110" s="18">
        <f>'2020-2030'!T106</f>
        <v>6.5246173833659125</v>
      </c>
    </row>
    <row r="111" spans="3:12" ht="12.75">
      <c r="C111" s="14" t="s">
        <v>25</v>
      </c>
      <c r="D111" s="26">
        <f>'Observed Data'!I50</f>
        <v>9</v>
      </c>
      <c r="E111" s="26">
        <f>'Observed Data'!J50</f>
        <v>10.395282273983419</v>
      </c>
      <c r="F111" s="26">
        <f>'Observed Data'!K50</f>
        <v>9</v>
      </c>
      <c r="G111" s="18">
        <f>'2000-2010'!K108</f>
        <v>8.467818549673414</v>
      </c>
      <c r="H111" s="18">
        <f>'2000-2010'!T107</f>
        <v>8.374513080132235</v>
      </c>
      <c r="I111" s="18">
        <f>'2010-2020'!K108</f>
        <v>9.111833941531671</v>
      </c>
      <c r="J111" s="18">
        <f>'2010-2020'!T107</f>
        <v>10.768008618464673</v>
      </c>
      <c r="K111" s="18">
        <f>'2020-2030'!K108</f>
        <v>12.257759444631697</v>
      </c>
      <c r="L111" s="18">
        <f>'2020-2030'!T107</f>
        <v>14.91010754186896</v>
      </c>
    </row>
    <row r="112" spans="3:12" ht="12.75">
      <c r="C112" s="14" t="s">
        <v>26</v>
      </c>
      <c r="D112" s="15">
        <f aca="true" t="shared" si="30" ref="D112:L112">SUM(D94:D111)</f>
        <v>544</v>
      </c>
      <c r="E112" s="15">
        <f t="shared" si="30"/>
        <v>738.0650414528228</v>
      </c>
      <c r="F112" s="15">
        <f t="shared" si="30"/>
        <v>614</v>
      </c>
      <c r="G112" s="15">
        <f t="shared" si="30"/>
        <v>685.273043025843</v>
      </c>
      <c r="H112" s="15">
        <f t="shared" si="30"/>
        <v>746.702824211595</v>
      </c>
      <c r="I112" s="15">
        <f t="shared" si="30"/>
        <v>798.8468482392112</v>
      </c>
      <c r="J112" s="15">
        <f t="shared" si="30"/>
        <v>835.8996324622849</v>
      </c>
      <c r="K112" s="15">
        <f t="shared" si="30"/>
        <v>879.7920431313869</v>
      </c>
      <c r="L112" s="15">
        <f t="shared" si="30"/>
        <v>915.7057963126689</v>
      </c>
    </row>
    <row r="113" spans="3:12" ht="12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ht="12.75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3:12" ht="12.75"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3:12" ht="12.75"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3:12" ht="12.75"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3:12" ht="12.75"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3:12" ht="12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4" max="4" width="14.28125" style="0" customWidth="1"/>
    <col min="5" max="5" width="10.28125" style="0" customWidth="1"/>
    <col min="6" max="6" width="13.7109375" style="0" customWidth="1"/>
    <col min="8" max="8" width="14.421875" style="0" customWidth="1"/>
    <col min="9" max="9" width="12.57421875" style="0" customWidth="1"/>
    <col min="10" max="10" width="12.00390625" style="0" customWidth="1"/>
    <col min="11" max="11" width="13.7109375" style="0" customWidth="1"/>
    <col min="12" max="12" width="0.9921875" style="0" customWidth="1"/>
    <col min="14" max="14" width="10.28125" style="0" customWidth="1"/>
    <col min="15" max="15" width="13.7109375" style="0" customWidth="1"/>
    <col min="17" max="17" width="14.421875" style="0" customWidth="1"/>
    <col min="18" max="18" width="12.57421875" style="0" customWidth="1"/>
    <col min="19" max="19" width="12.00390625" style="0" customWidth="1"/>
    <col min="20" max="20" width="13.7109375" style="0" customWidth="1"/>
  </cols>
  <sheetData>
    <row r="1" ht="17.25">
      <c r="A1" s="1" t="s">
        <v>31</v>
      </c>
    </row>
    <row r="2" ht="17.25">
      <c r="A2" s="1" t="s">
        <v>36</v>
      </c>
    </row>
    <row r="4" spans="4:20" ht="17.25">
      <c r="D4" s="27" t="s">
        <v>37</v>
      </c>
      <c r="E4" s="27"/>
      <c r="F4" s="27"/>
      <c r="G4" s="27"/>
      <c r="H4" s="27"/>
      <c r="I4" s="27"/>
      <c r="J4" s="27"/>
      <c r="K4" s="27"/>
      <c r="L4" s="28"/>
      <c r="M4" s="27" t="s">
        <v>38</v>
      </c>
      <c r="N4" s="27"/>
      <c r="O4" s="27"/>
      <c r="P4" s="27"/>
      <c r="Q4" s="27"/>
      <c r="R4" s="27"/>
      <c r="S4" s="27"/>
      <c r="T4" s="27"/>
    </row>
    <row r="5" spans="4:12" ht="12.75">
      <c r="D5" s="3" t="s">
        <v>5</v>
      </c>
      <c r="L5" s="28"/>
    </row>
    <row r="6" spans="4:17" ht="12.75">
      <c r="D6" s="29"/>
      <c r="E6" s="29" t="s">
        <v>39</v>
      </c>
      <c r="G6" s="29"/>
      <c r="H6" s="29"/>
      <c r="L6" s="28"/>
      <c r="N6" s="29" t="s">
        <v>39</v>
      </c>
      <c r="P6" s="29"/>
      <c r="Q6" s="29"/>
    </row>
    <row r="7" spans="3:20" ht="12.75">
      <c r="C7" s="30"/>
      <c r="D7" s="31" t="s">
        <v>40</v>
      </c>
      <c r="E7" s="31" t="s">
        <v>41</v>
      </c>
      <c r="F7" s="31" t="s">
        <v>42</v>
      </c>
      <c r="G7" s="31"/>
      <c r="H7" s="31" t="s">
        <v>40</v>
      </c>
      <c r="I7" s="31" t="s">
        <v>43</v>
      </c>
      <c r="J7" s="31" t="s">
        <v>44</v>
      </c>
      <c r="K7" s="31" t="s">
        <v>45</v>
      </c>
      <c r="L7" s="28"/>
      <c r="N7" s="31" t="s">
        <v>41</v>
      </c>
      <c r="O7" s="31" t="s">
        <v>42</v>
      </c>
      <c r="P7" s="31"/>
      <c r="Q7" s="31" t="s">
        <v>40</v>
      </c>
      <c r="R7" s="31" t="s">
        <v>43</v>
      </c>
      <c r="S7" s="31" t="s">
        <v>44</v>
      </c>
      <c r="T7" s="31" t="s">
        <v>45</v>
      </c>
    </row>
    <row r="8" spans="3:20" ht="12.75">
      <c r="C8" s="30"/>
      <c r="D8" s="32" t="s">
        <v>46</v>
      </c>
      <c r="E8" s="32" t="s">
        <v>47</v>
      </c>
      <c r="F8" s="32">
        <v>2000</v>
      </c>
      <c r="G8" s="32"/>
      <c r="H8" s="32" t="s">
        <v>46</v>
      </c>
      <c r="I8" s="32">
        <v>2005</v>
      </c>
      <c r="J8" s="33" t="s">
        <v>48</v>
      </c>
      <c r="K8" s="33">
        <v>2005</v>
      </c>
      <c r="L8" s="28"/>
      <c r="N8" s="32" t="s">
        <v>49</v>
      </c>
      <c r="O8" s="32">
        <v>2005</v>
      </c>
      <c r="P8" s="32"/>
      <c r="Q8" s="32" t="s">
        <v>46</v>
      </c>
      <c r="R8" s="32">
        <v>2010</v>
      </c>
      <c r="S8" s="33" t="s">
        <v>48</v>
      </c>
      <c r="T8" s="33">
        <v>2010</v>
      </c>
    </row>
    <row r="9" spans="3:20" ht="13.5">
      <c r="C9" s="30"/>
      <c r="D9" s="34"/>
      <c r="E9" s="20"/>
      <c r="F9" s="30"/>
      <c r="G9" s="30"/>
      <c r="H9" s="30"/>
      <c r="I9" s="30"/>
      <c r="L9" s="28"/>
      <c r="M9" s="34"/>
      <c r="N9" s="20"/>
      <c r="O9" s="30"/>
      <c r="P9" s="30"/>
      <c r="Q9" s="30" t="s">
        <v>8</v>
      </c>
      <c r="R9" s="35">
        <f>S133</f>
        <v>201.22179064566237</v>
      </c>
      <c r="S9" s="36">
        <f>J10</f>
        <v>0.04098134465956063</v>
      </c>
      <c r="T9" s="19">
        <f>R9+(R9*S9)</f>
        <v>209.4681302011262</v>
      </c>
    </row>
    <row r="10" spans="3:20" ht="13.5">
      <c r="C10" s="30"/>
      <c r="D10" s="34"/>
      <c r="E10" s="20"/>
      <c r="F10" s="30"/>
      <c r="G10" s="30"/>
      <c r="H10" s="30" t="s">
        <v>8</v>
      </c>
      <c r="I10" s="35">
        <f>J134</f>
        <v>206.45883955449452</v>
      </c>
      <c r="J10" s="36">
        <f>'Migration Rates'!F13</f>
        <v>0.04098134465956063</v>
      </c>
      <c r="K10" s="19">
        <f>I10+(I10*J10)</f>
        <v>214.91980041629017</v>
      </c>
      <c r="L10" s="28"/>
      <c r="M10" s="30" t="s">
        <v>8</v>
      </c>
      <c r="N10" s="20">
        <f>K10</f>
        <v>214.91980041629017</v>
      </c>
      <c r="O10" s="37">
        <f>'Survival Rates'!J31</f>
        <v>0.9983476887752019</v>
      </c>
      <c r="P10" s="30" t="s">
        <v>50</v>
      </c>
      <c r="Q10" s="30" t="s">
        <v>9</v>
      </c>
      <c r="R10" s="19">
        <f>N10*O10</f>
        <v>214.56468601763095</v>
      </c>
      <c r="S10" s="36">
        <f aca="true" t="shared" si="0" ref="S10:S26">J11</f>
        <v>0.0936368570329922</v>
      </c>
      <c r="T10" s="19">
        <f>R10+(R10*S10)</f>
        <v>234.6558488465927</v>
      </c>
    </row>
    <row r="11" spans="3:20" ht="12.75">
      <c r="C11" s="30"/>
      <c r="D11" s="30" t="s">
        <v>8</v>
      </c>
      <c r="E11" s="20">
        <f>'Observed Data'!F10</f>
        <v>212</v>
      </c>
      <c r="F11" s="37">
        <f>'Survival Rates'!H31</f>
        <v>0.9983476887752019</v>
      </c>
      <c r="G11" s="30" t="s">
        <v>50</v>
      </c>
      <c r="H11" s="30" t="s">
        <v>9</v>
      </c>
      <c r="I11" s="19">
        <f>E11*F11</f>
        <v>211.64971002034278</v>
      </c>
      <c r="J11" s="36">
        <f>'Migration Rates'!F14</f>
        <v>0.0936368570329922</v>
      </c>
      <c r="K11" s="19">
        <f>I11+(I11*J11)</f>
        <v>231.46792365859187</v>
      </c>
      <c r="L11" s="28"/>
      <c r="M11" s="30" t="s">
        <v>9</v>
      </c>
      <c r="N11" s="20">
        <f aca="true" t="shared" si="1" ref="N11:N27">K11</f>
        <v>231.46792365859187</v>
      </c>
      <c r="O11" s="37">
        <f>'Survival Rates'!J32</f>
        <v>0.9991946222067997</v>
      </c>
      <c r="P11" s="30" t="s">
        <v>50</v>
      </c>
      <c r="Q11" s="30" t="s">
        <v>10</v>
      </c>
      <c r="R11" s="19">
        <f aca="true" t="shared" si="2" ref="R11:R25">N11*O11</f>
        <v>231.28150453303905</v>
      </c>
      <c r="S11" s="36">
        <f t="shared" si="0"/>
        <v>0.04144806296766347</v>
      </c>
      <c r="T11" s="19">
        <f aca="true" t="shared" si="3" ref="T11:T26">R11+(R11*S11)</f>
        <v>240.8676748961804</v>
      </c>
    </row>
    <row r="12" spans="3:20" ht="12.75">
      <c r="C12" s="30"/>
      <c r="D12" s="30" t="s">
        <v>9</v>
      </c>
      <c r="E12" s="20">
        <f>'Observed Data'!F11</f>
        <v>218</v>
      </c>
      <c r="F12" s="37">
        <f>'Survival Rates'!H32</f>
        <v>0.9991946222067997</v>
      </c>
      <c r="G12" s="30" t="s">
        <v>50</v>
      </c>
      <c r="H12" s="30" t="s">
        <v>10</v>
      </c>
      <c r="I12" s="19">
        <f aca="true" t="shared" si="4" ref="I12:I26">E12*F12</f>
        <v>217.82442764108234</v>
      </c>
      <c r="J12" s="36">
        <f>'Migration Rates'!F15</f>
        <v>0.04144806296766347</v>
      </c>
      <c r="K12" s="19">
        <f aca="true" t="shared" si="5" ref="K12:K27">I12+(I12*J12)</f>
        <v>226.85282823384517</v>
      </c>
      <c r="L12" s="28"/>
      <c r="M12" s="30" t="s">
        <v>10</v>
      </c>
      <c r="N12" s="20">
        <f t="shared" si="1"/>
        <v>226.85282823384517</v>
      </c>
      <c r="O12" s="37">
        <f>'Survival Rates'!J33</f>
        <v>0.9983859284266297</v>
      </c>
      <c r="P12" s="30" t="s">
        <v>50</v>
      </c>
      <c r="Q12" s="30" t="s">
        <v>11</v>
      </c>
      <c r="R12" s="19">
        <f t="shared" si="2"/>
        <v>226.48667153245427</v>
      </c>
      <c r="S12" s="36">
        <f t="shared" si="0"/>
        <v>-0.1450296553615968</v>
      </c>
      <c r="T12" s="19">
        <f t="shared" si="3"/>
        <v>193.63938761610726</v>
      </c>
    </row>
    <row r="13" spans="3:20" ht="12.75">
      <c r="C13" s="30"/>
      <c r="D13" s="30" t="s">
        <v>10</v>
      </c>
      <c r="E13" s="20">
        <f>'Observed Data'!F12</f>
        <v>243</v>
      </c>
      <c r="F13" s="37">
        <f>'Survival Rates'!H33</f>
        <v>0.9983859284266297</v>
      </c>
      <c r="G13" s="30" t="s">
        <v>50</v>
      </c>
      <c r="H13" s="30" t="s">
        <v>11</v>
      </c>
      <c r="I13" s="19">
        <f t="shared" si="4"/>
        <v>242.607780607671</v>
      </c>
      <c r="J13" s="36">
        <f>'Migration Rates'!F16</f>
        <v>-0.1450296553615968</v>
      </c>
      <c r="K13" s="19">
        <f t="shared" si="5"/>
        <v>207.4224577980986</v>
      </c>
      <c r="L13" s="28"/>
      <c r="M13" s="30" t="s">
        <v>11</v>
      </c>
      <c r="N13" s="20">
        <f t="shared" si="1"/>
        <v>207.4224577980986</v>
      </c>
      <c r="O13" s="37">
        <f>'Survival Rates'!J34</f>
        <v>0.9974306596800191</v>
      </c>
      <c r="P13" s="30" t="s">
        <v>50</v>
      </c>
      <c r="Q13" s="30" t="s">
        <v>12</v>
      </c>
      <c r="R13" s="19">
        <f t="shared" si="2"/>
        <v>206.88951891400842</v>
      </c>
      <c r="S13" s="36">
        <f t="shared" si="0"/>
        <v>-0.19087825459688074</v>
      </c>
      <c r="T13" s="19">
        <f t="shared" si="3"/>
        <v>167.39880864931416</v>
      </c>
    </row>
    <row r="14" spans="3:20" ht="12.75">
      <c r="C14" s="30"/>
      <c r="D14" s="30" t="s">
        <v>11</v>
      </c>
      <c r="E14" s="20">
        <f>'Observed Data'!F13</f>
        <v>243</v>
      </c>
      <c r="F14" s="37">
        <f>'Survival Rates'!H34</f>
        <v>0.9974306596800191</v>
      </c>
      <c r="G14" s="30" t="s">
        <v>50</v>
      </c>
      <c r="H14" s="30" t="s">
        <v>12</v>
      </c>
      <c r="I14" s="19">
        <f t="shared" si="4"/>
        <v>242.37565030224465</v>
      </c>
      <c r="J14" s="36">
        <f>'Migration Rates'!F17</f>
        <v>-0.19087825459688074</v>
      </c>
      <c r="K14" s="19">
        <f t="shared" si="5"/>
        <v>196.11140921576828</v>
      </c>
      <c r="L14" s="28"/>
      <c r="M14" s="30" t="s">
        <v>12</v>
      </c>
      <c r="N14" s="20">
        <f t="shared" si="1"/>
        <v>196.11140921576828</v>
      </c>
      <c r="O14" s="37">
        <f>'Survival Rates'!J35</f>
        <v>0.9972378617744742</v>
      </c>
      <c r="P14" s="30" t="s">
        <v>50</v>
      </c>
      <c r="Q14" s="30" t="s">
        <v>13</v>
      </c>
      <c r="R14" s="19">
        <f t="shared" si="2"/>
        <v>195.56972239591167</v>
      </c>
      <c r="S14" s="36">
        <f t="shared" si="0"/>
        <v>0.09496680115309693</v>
      </c>
      <c r="T14" s="19">
        <f t="shared" si="3"/>
        <v>214.14235333425057</v>
      </c>
    </row>
    <row r="15" spans="3:20" ht="12.75">
      <c r="C15" s="30"/>
      <c r="D15" s="30" t="s">
        <v>12</v>
      </c>
      <c r="E15" s="20">
        <f>'Observed Data'!F14</f>
        <v>190</v>
      </c>
      <c r="F15" s="37">
        <f>'Survival Rates'!H35</f>
        <v>0.9972378617744742</v>
      </c>
      <c r="G15" s="30" t="s">
        <v>50</v>
      </c>
      <c r="H15" s="30" t="s">
        <v>13</v>
      </c>
      <c r="I15" s="19">
        <f t="shared" si="4"/>
        <v>189.47519373715008</v>
      </c>
      <c r="J15" s="36">
        <f>'Migration Rates'!F18</f>
        <v>0.09496680115309693</v>
      </c>
      <c r="K15" s="19">
        <f t="shared" si="5"/>
        <v>207.46904678423053</v>
      </c>
      <c r="L15" s="28"/>
      <c r="M15" s="30" t="s">
        <v>13</v>
      </c>
      <c r="N15" s="20">
        <f t="shared" si="1"/>
        <v>207.46904678423053</v>
      </c>
      <c r="O15" s="37">
        <f>'Survival Rates'!J36</f>
        <v>0.9964895522630833</v>
      </c>
      <c r="P15" s="30" t="s">
        <v>50</v>
      </c>
      <c r="Q15" s="30" t="s">
        <v>14</v>
      </c>
      <c r="R15" s="19">
        <f t="shared" si="2"/>
        <v>206.74073753846656</v>
      </c>
      <c r="S15" s="36">
        <f t="shared" si="0"/>
        <v>0.03778869751270694</v>
      </c>
      <c r="T15" s="19">
        <f t="shared" si="3"/>
        <v>214.55320073286163</v>
      </c>
    </row>
    <row r="16" spans="3:20" ht="12.75">
      <c r="C16" s="30"/>
      <c r="D16" s="30" t="s">
        <v>13</v>
      </c>
      <c r="E16" s="20">
        <f>'Observed Data'!F15</f>
        <v>213</v>
      </c>
      <c r="F16" s="37">
        <f>'Survival Rates'!H36</f>
        <v>0.9964895522630833</v>
      </c>
      <c r="G16" s="30" t="s">
        <v>50</v>
      </c>
      <c r="H16" s="30" t="s">
        <v>14</v>
      </c>
      <c r="I16" s="19">
        <f t="shared" si="4"/>
        <v>212.25227463203674</v>
      </c>
      <c r="J16" s="36">
        <f>'Migration Rates'!F19</f>
        <v>0.03778869751270694</v>
      </c>
      <c r="K16" s="19">
        <f t="shared" si="5"/>
        <v>220.27301163449079</v>
      </c>
      <c r="L16" s="28"/>
      <c r="M16" s="30" t="s">
        <v>14</v>
      </c>
      <c r="N16" s="20">
        <f t="shared" si="1"/>
        <v>220.27301163449079</v>
      </c>
      <c r="O16" s="37">
        <f>'Survival Rates'!J37</f>
        <v>0.9953307107339537</v>
      </c>
      <c r="P16" s="30" t="s">
        <v>50</v>
      </c>
      <c r="Q16" s="30" t="s">
        <v>15</v>
      </c>
      <c r="R16" s="19">
        <f t="shared" si="2"/>
        <v>219.24449322566616</v>
      </c>
      <c r="S16" s="36">
        <f t="shared" si="0"/>
        <v>0.2139970805369571</v>
      </c>
      <c r="T16" s="19">
        <f t="shared" si="3"/>
        <v>266.1621746997634</v>
      </c>
    </row>
    <row r="17" spans="3:20" ht="12.75">
      <c r="C17" s="30"/>
      <c r="D17" s="30" t="s">
        <v>14</v>
      </c>
      <c r="E17" s="20">
        <f>'Observed Data'!F16</f>
        <v>219</v>
      </c>
      <c r="F17" s="37">
        <f>'Survival Rates'!H37</f>
        <v>0.9953307107339537</v>
      </c>
      <c r="G17" s="30" t="s">
        <v>50</v>
      </c>
      <c r="H17" s="30" t="s">
        <v>15</v>
      </c>
      <c r="I17" s="19">
        <f t="shared" si="4"/>
        <v>217.97742565073588</v>
      </c>
      <c r="J17" s="36">
        <f>'Migration Rates'!F20</f>
        <v>0.2139970805369571</v>
      </c>
      <c r="K17" s="19">
        <f t="shared" si="5"/>
        <v>264.62395836295497</v>
      </c>
      <c r="L17" s="28"/>
      <c r="M17" s="30" t="s">
        <v>15</v>
      </c>
      <c r="N17" s="20">
        <f t="shared" si="1"/>
        <v>264.62395836295497</v>
      </c>
      <c r="O17" s="37">
        <f>'Survival Rates'!J38</f>
        <v>0.9937047801790057</v>
      </c>
      <c r="P17" s="30" t="s">
        <v>50</v>
      </c>
      <c r="Q17" s="30" t="s">
        <v>16</v>
      </c>
      <c r="R17" s="19">
        <f t="shared" si="2"/>
        <v>262.9580923751585</v>
      </c>
      <c r="S17" s="36">
        <f t="shared" si="0"/>
        <v>0.06337395812657091</v>
      </c>
      <c r="T17" s="19">
        <f t="shared" si="3"/>
        <v>279.6227875103848</v>
      </c>
    </row>
    <row r="18" spans="3:20" ht="12.75">
      <c r="C18" s="30"/>
      <c r="D18" s="30" t="s">
        <v>15</v>
      </c>
      <c r="E18" s="20">
        <f>'Observed Data'!F17</f>
        <v>293</v>
      </c>
      <c r="F18" s="37">
        <f>'Survival Rates'!H38</f>
        <v>0.9937047801790057</v>
      </c>
      <c r="G18" s="30" t="s">
        <v>50</v>
      </c>
      <c r="H18" s="30" t="s">
        <v>16</v>
      </c>
      <c r="I18" s="19">
        <f t="shared" si="4"/>
        <v>291.1555005924487</v>
      </c>
      <c r="J18" s="36">
        <f>'Migration Rates'!F21</f>
        <v>0.06337395812657091</v>
      </c>
      <c r="K18" s="19">
        <f t="shared" si="5"/>
        <v>309.6071770953153</v>
      </c>
      <c r="L18" s="28"/>
      <c r="M18" s="30" t="s">
        <v>16</v>
      </c>
      <c r="N18" s="20">
        <f t="shared" si="1"/>
        <v>309.6071770953153</v>
      </c>
      <c r="O18" s="37">
        <f>'Survival Rates'!J39</f>
        <v>0.9900967757241674</v>
      </c>
      <c r="P18" s="30" t="s">
        <v>50</v>
      </c>
      <c r="Q18" s="30" t="s">
        <v>17</v>
      </c>
      <c r="R18" s="19">
        <f t="shared" si="2"/>
        <v>306.541067783133</v>
      </c>
      <c r="S18" s="36">
        <f t="shared" si="0"/>
        <v>0.19362860291053088</v>
      </c>
      <c r="T18" s="19">
        <f t="shared" si="3"/>
        <v>365.8961864726834</v>
      </c>
    </row>
    <row r="19" spans="3:20" ht="12.75">
      <c r="C19" s="30"/>
      <c r="D19" s="30" t="s">
        <v>16</v>
      </c>
      <c r="E19" s="20">
        <f>'Observed Data'!F18</f>
        <v>291</v>
      </c>
      <c r="F19" s="37">
        <f>'Survival Rates'!H39</f>
        <v>0.9900967757241674</v>
      </c>
      <c r="G19" s="30" t="s">
        <v>50</v>
      </c>
      <c r="H19" s="30" t="s">
        <v>17</v>
      </c>
      <c r="I19" s="19">
        <f t="shared" si="4"/>
        <v>288.1181617357327</v>
      </c>
      <c r="J19" s="36">
        <f>'Migration Rates'!F22</f>
        <v>0.19362860291053088</v>
      </c>
      <c r="K19" s="19">
        <f t="shared" si="5"/>
        <v>343.906078865773</v>
      </c>
      <c r="L19" s="28"/>
      <c r="M19" s="30" t="s">
        <v>17</v>
      </c>
      <c r="N19" s="20">
        <f t="shared" si="1"/>
        <v>343.906078865773</v>
      </c>
      <c r="O19" s="37">
        <f>'Survival Rates'!J40</f>
        <v>0.9846302855273493</v>
      </c>
      <c r="P19" s="30" t="s">
        <v>50</v>
      </c>
      <c r="Q19" s="30" t="s">
        <v>18</v>
      </c>
      <c r="R19" s="19">
        <f t="shared" si="2"/>
        <v>338.6203406281972</v>
      </c>
      <c r="S19" s="36">
        <f t="shared" si="0"/>
        <v>-0.023867697788583987</v>
      </c>
      <c r="T19" s="19">
        <f t="shared" si="3"/>
        <v>330.538252673016</v>
      </c>
    </row>
    <row r="20" spans="3:20" ht="12.75">
      <c r="C20" s="30"/>
      <c r="D20" s="30" t="s">
        <v>17</v>
      </c>
      <c r="E20" s="20">
        <f>'Observed Data'!F19</f>
        <v>314</v>
      </c>
      <c r="F20" s="37">
        <f>'Survival Rates'!H40</f>
        <v>0.9846302855273493</v>
      </c>
      <c r="G20" s="30" t="s">
        <v>50</v>
      </c>
      <c r="H20" s="30" t="s">
        <v>18</v>
      </c>
      <c r="I20" s="19">
        <f t="shared" si="4"/>
        <v>309.1739096555877</v>
      </c>
      <c r="J20" s="36">
        <f>'Migration Rates'!F23</f>
        <v>-0.023867697788583987</v>
      </c>
      <c r="K20" s="19">
        <f t="shared" si="5"/>
        <v>301.79464021581316</v>
      </c>
      <c r="L20" s="28"/>
      <c r="M20" s="30" t="s">
        <v>18</v>
      </c>
      <c r="N20" s="20">
        <f t="shared" si="1"/>
        <v>301.79464021581316</v>
      </c>
      <c r="O20" s="37">
        <f>'Survival Rates'!J41</f>
        <v>0.9764992846984729</v>
      </c>
      <c r="P20" s="30" t="s">
        <v>50</v>
      </c>
      <c r="Q20" s="30" t="s">
        <v>19</v>
      </c>
      <c r="R20" s="19">
        <f t="shared" si="2"/>
        <v>294.70225029657456</v>
      </c>
      <c r="S20" s="36">
        <f t="shared" si="0"/>
        <v>0.07379164761871906</v>
      </c>
      <c r="T20" s="19">
        <f t="shared" si="3"/>
        <v>316.44881490290294</v>
      </c>
    </row>
    <row r="21" spans="3:20" ht="12.75">
      <c r="C21" s="30"/>
      <c r="D21" s="30" t="s">
        <v>18</v>
      </c>
      <c r="E21" s="20">
        <f>'Observed Data'!F20</f>
        <v>314</v>
      </c>
      <c r="F21" s="37">
        <f>'Survival Rates'!H41</f>
        <v>0.9764992846984729</v>
      </c>
      <c r="G21" s="30" t="s">
        <v>50</v>
      </c>
      <c r="H21" s="30" t="s">
        <v>19</v>
      </c>
      <c r="I21" s="19">
        <f t="shared" si="4"/>
        <v>306.6207753953205</v>
      </c>
      <c r="J21" s="36">
        <f>'Migration Rates'!F24</f>
        <v>0.07379164761871906</v>
      </c>
      <c r="K21" s="19">
        <f t="shared" si="5"/>
        <v>329.2468276058704</v>
      </c>
      <c r="L21" s="28"/>
      <c r="M21" s="30" t="s">
        <v>19</v>
      </c>
      <c r="N21" s="20">
        <f t="shared" si="1"/>
        <v>329.2468276058704</v>
      </c>
      <c r="O21" s="37">
        <f>'Survival Rates'!J42</f>
        <v>0.964470930925594</v>
      </c>
      <c r="P21" s="30" t="s">
        <v>50</v>
      </c>
      <c r="Q21" s="30" t="s">
        <v>20</v>
      </c>
      <c r="R21" s="19">
        <f t="shared" si="2"/>
        <v>317.5489943253324</v>
      </c>
      <c r="S21" s="36">
        <f t="shared" si="0"/>
        <v>0.2959705363263588</v>
      </c>
      <c r="T21" s="19">
        <f t="shared" si="3"/>
        <v>411.53414048569687</v>
      </c>
    </row>
    <row r="22" spans="3:20" ht="12.75">
      <c r="C22" s="30"/>
      <c r="D22" s="30" t="s">
        <v>19</v>
      </c>
      <c r="E22" s="20">
        <f>'Observed Data'!F21</f>
        <v>329</v>
      </c>
      <c r="F22" s="37">
        <f>'Survival Rates'!H42</f>
        <v>0.964470930925594</v>
      </c>
      <c r="G22" s="30" t="s">
        <v>50</v>
      </c>
      <c r="H22" s="30" t="s">
        <v>20</v>
      </c>
      <c r="I22" s="19">
        <f t="shared" si="4"/>
        <v>317.31093627452043</v>
      </c>
      <c r="J22" s="36">
        <f>'Migration Rates'!F25</f>
        <v>0.2959705363263588</v>
      </c>
      <c r="K22" s="19">
        <f t="shared" si="5"/>
        <v>411.2256242659093</v>
      </c>
      <c r="L22" s="28"/>
      <c r="M22" s="30" t="s">
        <v>20</v>
      </c>
      <c r="N22" s="20">
        <f t="shared" si="1"/>
        <v>411.2256242659093</v>
      </c>
      <c r="O22" s="37">
        <f>'Survival Rates'!J43</f>
        <v>0.9492538951626496</v>
      </c>
      <c r="P22" s="30" t="s">
        <v>50</v>
      </c>
      <c r="Q22" s="30" t="s">
        <v>21</v>
      </c>
      <c r="R22" s="19">
        <f t="shared" si="2"/>
        <v>390.3575256251066</v>
      </c>
      <c r="S22" s="36">
        <f t="shared" si="0"/>
        <v>-0.06342310416092496</v>
      </c>
      <c r="T22" s="19">
        <f t="shared" si="3"/>
        <v>365.59983961738453</v>
      </c>
    </row>
    <row r="23" spans="3:20" ht="12.75">
      <c r="C23" s="30"/>
      <c r="D23" s="30" t="s">
        <v>20</v>
      </c>
      <c r="E23" s="20">
        <f>'Observed Data'!F22</f>
        <v>310</v>
      </c>
      <c r="F23" s="37">
        <f>'Survival Rates'!H43</f>
        <v>0.9492538951626496</v>
      </c>
      <c r="G23" s="30" t="s">
        <v>50</v>
      </c>
      <c r="H23" s="30" t="s">
        <v>21</v>
      </c>
      <c r="I23" s="19">
        <f t="shared" si="4"/>
        <v>294.2687075004214</v>
      </c>
      <c r="J23" s="36">
        <f>'Migration Rates'!F26</f>
        <v>-0.06342310416092496</v>
      </c>
      <c r="K23" s="19">
        <f t="shared" si="5"/>
        <v>275.6052726133214</v>
      </c>
      <c r="L23" s="28"/>
      <c r="M23" s="30" t="s">
        <v>21</v>
      </c>
      <c r="N23" s="20">
        <f t="shared" si="1"/>
        <v>275.6052726133214</v>
      </c>
      <c r="O23" s="37">
        <f>'Survival Rates'!J44</f>
        <v>0.9239263926278978</v>
      </c>
      <c r="P23" s="30" t="s">
        <v>50</v>
      </c>
      <c r="Q23" s="30" t="s">
        <v>22</v>
      </c>
      <c r="R23" s="19">
        <f t="shared" si="2"/>
        <v>254.63898531485438</v>
      </c>
      <c r="S23" s="36">
        <f t="shared" si="0"/>
        <v>0.1321981325909728</v>
      </c>
      <c r="T23" s="19">
        <f t="shared" si="3"/>
        <v>288.30178365833825</v>
      </c>
    </row>
    <row r="24" spans="3:20" ht="12.75">
      <c r="C24" s="30"/>
      <c r="D24" s="30" t="s">
        <v>21</v>
      </c>
      <c r="E24" s="20">
        <f>'Observed Data'!F23</f>
        <v>221</v>
      </c>
      <c r="F24" s="37">
        <f>'Survival Rates'!H44</f>
        <v>0.9239263926278978</v>
      </c>
      <c r="G24" s="30" t="s">
        <v>50</v>
      </c>
      <c r="H24" s="30" t="s">
        <v>22</v>
      </c>
      <c r="I24" s="19">
        <f t="shared" si="4"/>
        <v>204.18773277076542</v>
      </c>
      <c r="J24" s="36">
        <f>'Migration Rates'!F27</f>
        <v>0.1321981325909728</v>
      </c>
      <c r="K24" s="19">
        <f t="shared" si="5"/>
        <v>231.1809697410452</v>
      </c>
      <c r="L24" s="28"/>
      <c r="M24" s="30" t="s">
        <v>22</v>
      </c>
      <c r="N24" s="20">
        <f t="shared" si="1"/>
        <v>231.1809697410452</v>
      </c>
      <c r="O24" s="37">
        <f>'Survival Rates'!J45</f>
        <v>0.8806303443503223</v>
      </c>
      <c r="P24" s="30" t="s">
        <v>50</v>
      </c>
      <c r="Q24" s="30" t="s">
        <v>23</v>
      </c>
      <c r="R24" s="19">
        <f t="shared" si="2"/>
        <v>203.58497699029806</v>
      </c>
      <c r="S24" s="36">
        <f t="shared" si="0"/>
        <v>-0.28621576464274434</v>
      </c>
      <c r="T24" s="19">
        <f t="shared" si="3"/>
        <v>145.3157471312444</v>
      </c>
    </row>
    <row r="25" spans="3:20" ht="12.75">
      <c r="C25" s="30"/>
      <c r="D25" s="30" t="s">
        <v>22</v>
      </c>
      <c r="E25" s="20">
        <f>'Observed Data'!F24</f>
        <v>199</v>
      </c>
      <c r="F25" s="37">
        <f>'Survival Rates'!H45</f>
        <v>0.8806303443503223</v>
      </c>
      <c r="G25" s="30" t="s">
        <v>50</v>
      </c>
      <c r="H25" s="30" t="s">
        <v>23</v>
      </c>
      <c r="I25" s="19">
        <f t="shared" si="4"/>
        <v>175.24543852571412</v>
      </c>
      <c r="J25" s="36">
        <f>'Migration Rates'!F28</f>
        <v>-0.28621576464274434</v>
      </c>
      <c r="K25" s="19">
        <f t="shared" si="5"/>
        <v>125.0874313379238</v>
      </c>
      <c r="L25" s="28"/>
      <c r="M25" s="30" t="s">
        <v>23</v>
      </c>
      <c r="N25" s="20">
        <f t="shared" si="1"/>
        <v>125.0874313379238</v>
      </c>
      <c r="O25" s="37">
        <f>'Survival Rates'!J46</f>
        <v>0.8092204524744606</v>
      </c>
      <c r="P25" s="30" t="s">
        <v>50</v>
      </c>
      <c r="Q25" s="30" t="s">
        <v>24</v>
      </c>
      <c r="R25" s="19">
        <f t="shared" si="2"/>
        <v>101.22330778614273</v>
      </c>
      <c r="S25" s="36">
        <f t="shared" si="0"/>
        <v>-0.03297849241920864</v>
      </c>
      <c r="T25" s="19">
        <f t="shared" si="3"/>
        <v>97.8851156976702</v>
      </c>
    </row>
    <row r="26" spans="3:20" ht="12.75">
      <c r="C26" s="30"/>
      <c r="D26" s="30" t="s">
        <v>23</v>
      </c>
      <c r="E26" s="20">
        <f>'Observed Data'!F25</f>
        <v>148</v>
      </c>
      <c r="F26" s="37">
        <f>'Survival Rates'!H46</f>
        <v>0.8092204524744606</v>
      </c>
      <c r="G26" s="30" t="s">
        <v>50</v>
      </c>
      <c r="H26" s="30" t="s">
        <v>24</v>
      </c>
      <c r="I26" s="19">
        <f t="shared" si="4"/>
        <v>119.76462696622018</v>
      </c>
      <c r="J26" s="36">
        <f>'Migration Rates'!F29</f>
        <v>-0.03297849241920864</v>
      </c>
      <c r="K26" s="19">
        <f t="shared" si="5"/>
        <v>115.81497012372533</v>
      </c>
      <c r="L26" s="28"/>
      <c r="M26" s="30" t="s">
        <v>24</v>
      </c>
      <c r="N26" s="20">
        <f t="shared" si="1"/>
        <v>115.81497012372533</v>
      </c>
      <c r="O26" s="37">
        <f>'Survival Rates'!J47</f>
        <v>0.6862173366879389</v>
      </c>
      <c r="P26" s="30" t="s">
        <v>50</v>
      </c>
      <c r="Q26" s="30" t="s">
        <v>25</v>
      </c>
      <c r="R26" s="19">
        <f>(N26*O26)+(N27*O27)</f>
        <v>133.66479126110178</v>
      </c>
      <c r="S26" s="36">
        <f t="shared" si="0"/>
        <v>0.01616124753425594</v>
      </c>
      <c r="T26" s="19">
        <f t="shared" si="3"/>
        <v>135.8249810392871</v>
      </c>
    </row>
    <row r="27" spans="3:18" ht="12.75">
      <c r="C27" s="30"/>
      <c r="D27" s="30" t="s">
        <v>24</v>
      </c>
      <c r="E27" s="20">
        <f>'Observed Data'!F26</f>
        <v>121</v>
      </c>
      <c r="F27" s="37">
        <f>'Survival Rates'!H47</f>
        <v>0.6862173366879389</v>
      </c>
      <c r="G27" s="30" t="s">
        <v>50</v>
      </c>
      <c r="H27" s="30" t="s">
        <v>25</v>
      </c>
      <c r="I27" s="19">
        <f>(E27*F27)+(E28*F28)</f>
        <v>128.94083364368464</v>
      </c>
      <c r="J27" s="36">
        <f>'Migration Rates'!F30</f>
        <v>0.01616124753425594</v>
      </c>
      <c r="K27" s="19">
        <f t="shared" si="5"/>
        <v>131.02467837347353</v>
      </c>
      <c r="L27" s="28"/>
      <c r="M27" s="38" t="s">
        <v>25</v>
      </c>
      <c r="N27" s="20">
        <f t="shared" si="1"/>
        <v>131.02467837347353</v>
      </c>
      <c r="O27" s="37">
        <f>'Survival Rates'!J48</f>
        <v>0.41359041355354975</v>
      </c>
      <c r="P27" s="38" t="s">
        <v>51</v>
      </c>
      <c r="Q27" s="38" t="s">
        <v>52</v>
      </c>
      <c r="R27" s="30"/>
    </row>
    <row r="28" spans="3:20" ht="12.75">
      <c r="C28" s="30"/>
      <c r="D28" s="38" t="s">
        <v>25</v>
      </c>
      <c r="E28" s="20">
        <f>'Observed Data'!F27</f>
        <v>111</v>
      </c>
      <c r="F28" s="37">
        <f>'Survival Rates'!H48</f>
        <v>0.41359041355354975</v>
      </c>
      <c r="G28" s="38" t="s">
        <v>51</v>
      </c>
      <c r="H28" s="38" t="s">
        <v>52</v>
      </c>
      <c r="I28" s="30"/>
      <c r="L28" s="28"/>
      <c r="M28" s="38" t="s">
        <v>53</v>
      </c>
      <c r="N28" s="39">
        <f>SUM(N10:N27)</f>
        <v>4343.634106342441</v>
      </c>
      <c r="O28" s="38"/>
      <c r="P28" s="38"/>
      <c r="Q28" s="38"/>
      <c r="R28" s="30"/>
      <c r="T28" s="19">
        <f>SUM(T9:T26)</f>
        <v>4477.8552281648035</v>
      </c>
    </row>
    <row r="29" spans="3:12" ht="12.75">
      <c r="C29" s="30"/>
      <c r="D29" s="38" t="s">
        <v>53</v>
      </c>
      <c r="E29" s="39">
        <f>SUM(E11:E28)</f>
        <v>4189</v>
      </c>
      <c r="F29" s="38"/>
      <c r="G29" s="38"/>
      <c r="H29" s="38"/>
      <c r="I29" s="30"/>
      <c r="K29" s="19">
        <f>SUM(K10:K27)</f>
        <v>4343.634106342441</v>
      </c>
      <c r="L29" s="28"/>
    </row>
    <row r="30" spans="3:12" ht="12.75">
      <c r="C30" s="30"/>
      <c r="D30" s="30"/>
      <c r="E30" s="30"/>
      <c r="F30" s="30"/>
      <c r="G30" s="30"/>
      <c r="H30" s="30"/>
      <c r="I30" s="30"/>
      <c r="L30" s="28"/>
    </row>
    <row r="31" spans="3:12" ht="12.75">
      <c r="C31" s="30"/>
      <c r="D31" s="30"/>
      <c r="E31" s="30"/>
      <c r="F31" s="30"/>
      <c r="G31" s="30"/>
      <c r="H31" s="30"/>
      <c r="I31" s="30"/>
      <c r="L31" s="28"/>
    </row>
    <row r="32" spans="3:12" ht="12.75">
      <c r="C32" s="30"/>
      <c r="D32" s="40" t="s">
        <v>6</v>
      </c>
      <c r="E32" s="30"/>
      <c r="F32" s="30"/>
      <c r="G32" s="30"/>
      <c r="H32" s="30"/>
      <c r="I32" s="30"/>
      <c r="L32" s="28"/>
    </row>
    <row r="33" spans="3:17" ht="12.75">
      <c r="C33" s="30"/>
      <c r="D33" s="31"/>
      <c r="E33" s="31" t="s">
        <v>39</v>
      </c>
      <c r="F33" s="30"/>
      <c r="G33" s="31"/>
      <c r="H33" s="31"/>
      <c r="I33" s="30"/>
      <c r="L33" s="28"/>
      <c r="N33" s="29" t="s">
        <v>39</v>
      </c>
      <c r="P33" s="29"/>
      <c r="Q33" s="29"/>
    </row>
    <row r="34" spans="3:20" ht="12.75">
      <c r="C34" s="30"/>
      <c r="D34" s="31" t="s">
        <v>40</v>
      </c>
      <c r="E34" s="31" t="s">
        <v>54</v>
      </c>
      <c r="F34" s="31" t="s">
        <v>42</v>
      </c>
      <c r="G34" s="31"/>
      <c r="H34" s="31" t="s">
        <v>40</v>
      </c>
      <c r="I34" s="31" t="s">
        <v>43</v>
      </c>
      <c r="J34" s="31" t="s">
        <v>44</v>
      </c>
      <c r="K34" s="31" t="s">
        <v>45</v>
      </c>
      <c r="L34" s="28"/>
      <c r="N34" s="31" t="s">
        <v>54</v>
      </c>
      <c r="O34" s="31" t="s">
        <v>42</v>
      </c>
      <c r="P34" s="31"/>
      <c r="Q34" s="31" t="s">
        <v>40</v>
      </c>
      <c r="R34" s="31" t="s">
        <v>43</v>
      </c>
      <c r="S34" s="31" t="s">
        <v>44</v>
      </c>
      <c r="T34" s="31" t="s">
        <v>45</v>
      </c>
    </row>
    <row r="35" spans="3:20" ht="12.75">
      <c r="C35" s="30"/>
      <c r="D35" s="32" t="s">
        <v>46</v>
      </c>
      <c r="E35" s="32" t="s">
        <v>47</v>
      </c>
      <c r="F35" s="32">
        <v>2000</v>
      </c>
      <c r="G35" s="31"/>
      <c r="H35" s="32" t="s">
        <v>46</v>
      </c>
      <c r="I35" s="32">
        <v>2005</v>
      </c>
      <c r="J35" s="33" t="s">
        <v>48</v>
      </c>
      <c r="K35" s="33">
        <v>2005</v>
      </c>
      <c r="L35" s="28"/>
      <c r="N35" s="32" t="s">
        <v>49</v>
      </c>
      <c r="O35" s="32">
        <v>2005</v>
      </c>
      <c r="P35" s="32"/>
      <c r="Q35" s="32" t="s">
        <v>46</v>
      </c>
      <c r="R35" s="32">
        <v>2010</v>
      </c>
      <c r="S35" s="33" t="s">
        <v>48</v>
      </c>
      <c r="T35" s="33">
        <v>2010</v>
      </c>
    </row>
    <row r="36" spans="3:20" ht="13.5">
      <c r="C36" s="30"/>
      <c r="D36" s="31"/>
      <c r="E36" s="31"/>
      <c r="F36" s="31"/>
      <c r="G36" s="31"/>
      <c r="H36" s="32"/>
      <c r="I36" s="32"/>
      <c r="J36" s="33"/>
      <c r="K36" s="33"/>
      <c r="L36" s="28"/>
      <c r="M36" s="34"/>
      <c r="N36" s="20"/>
      <c r="O36" s="30"/>
      <c r="P36" s="30"/>
      <c r="Q36" s="30" t="s">
        <v>8</v>
      </c>
      <c r="R36" s="35">
        <f>S132</f>
        <v>211.16283868061595</v>
      </c>
      <c r="S36" s="36">
        <f>J37</f>
        <v>0.011090713690115746</v>
      </c>
      <c r="T36" s="19">
        <f>R36+(R36*S36)</f>
        <v>213.50478526641476</v>
      </c>
    </row>
    <row r="37" spans="3:20" ht="13.5">
      <c r="C37" s="30"/>
      <c r="D37" s="34"/>
      <c r="E37" s="20"/>
      <c r="F37" s="30"/>
      <c r="G37" s="30"/>
      <c r="H37" s="30" t="s">
        <v>8</v>
      </c>
      <c r="I37" s="35">
        <f>J133</f>
        <v>216.65861580470275</v>
      </c>
      <c r="J37" s="36">
        <f>'Migration Rates'!F39</f>
        <v>0.011090713690115746</v>
      </c>
      <c r="K37" s="19">
        <f>I37+(I37*J37)</f>
        <v>219.0615144810895</v>
      </c>
      <c r="L37" s="28"/>
      <c r="M37" s="30" t="s">
        <v>8</v>
      </c>
      <c r="N37" s="20">
        <f>K37</f>
        <v>219.0615144810895</v>
      </c>
      <c r="O37" s="37">
        <f>'Survival Rates'!J53</f>
        <v>0.9977804722013122</v>
      </c>
      <c r="P37" s="30" t="s">
        <v>50</v>
      </c>
      <c r="Q37" s="30" t="s">
        <v>9</v>
      </c>
      <c r="R37" s="19">
        <f>N37*O37</f>
        <v>218.57530136007605</v>
      </c>
      <c r="S37" s="36">
        <f aca="true" t="shared" si="6" ref="S37:S53">J38</f>
        <v>0.15454543175492447</v>
      </c>
      <c r="T37" s="19">
        <f>R37+(R37*S37)</f>
        <v>252.35511567973174</v>
      </c>
    </row>
    <row r="38" spans="3:20" ht="12.75">
      <c r="C38" s="30"/>
      <c r="D38" s="30" t="s">
        <v>8</v>
      </c>
      <c r="E38" s="20">
        <f>'Observed Data'!K10</f>
        <v>222</v>
      </c>
      <c r="F38" s="37">
        <f>'Survival Rates'!H53</f>
        <v>0.9977804722013122</v>
      </c>
      <c r="G38" s="30" t="s">
        <v>50</v>
      </c>
      <c r="H38" s="30" t="s">
        <v>9</v>
      </c>
      <c r="I38" s="19">
        <f>E38*F38</f>
        <v>221.5072648286913</v>
      </c>
      <c r="J38" s="36">
        <f>'Migration Rates'!F40</f>
        <v>0.15454543175492447</v>
      </c>
      <c r="K38" s="19">
        <f>I38+(I38*J38)</f>
        <v>255.74020070849377</v>
      </c>
      <c r="L38" s="28"/>
      <c r="M38" s="30" t="s">
        <v>9</v>
      </c>
      <c r="N38" s="20">
        <f aca="true" t="shared" si="7" ref="N38:N54">K38</f>
        <v>255.74020070849377</v>
      </c>
      <c r="O38" s="37">
        <f>'Survival Rates'!J54</f>
        <v>0.9987565548222416</v>
      </c>
      <c r="P38" s="30" t="s">
        <v>50</v>
      </c>
      <c r="Q38" s="30" t="s">
        <v>10</v>
      </c>
      <c r="R38" s="19">
        <f aca="true" t="shared" si="8" ref="R38:R52">N38*O38</f>
        <v>255.42220178916384</v>
      </c>
      <c r="S38" s="36">
        <f t="shared" si="6"/>
        <v>-0.04539737766402413</v>
      </c>
      <c r="T38" s="19">
        <f aca="true" t="shared" si="9" ref="T38:T53">R38+(R38*S38)</f>
        <v>243.8267036307646</v>
      </c>
    </row>
    <row r="39" spans="3:20" ht="12.75">
      <c r="C39" s="30"/>
      <c r="D39" s="30" t="s">
        <v>9</v>
      </c>
      <c r="E39" s="20">
        <f>'Observed Data'!K11</f>
        <v>216</v>
      </c>
      <c r="F39" s="37">
        <f>'Survival Rates'!H54</f>
        <v>0.9987565548222416</v>
      </c>
      <c r="G39" s="30" t="s">
        <v>50</v>
      </c>
      <c r="H39" s="30" t="s">
        <v>10</v>
      </c>
      <c r="I39" s="19">
        <f aca="true" t="shared" si="10" ref="I39:I53">E39*F39</f>
        <v>215.7314158416042</v>
      </c>
      <c r="J39" s="36">
        <f>'Migration Rates'!F41</f>
        <v>-0.04539737766402413</v>
      </c>
      <c r="K39" s="19">
        <f aca="true" t="shared" si="11" ref="K39:K54">I39+(I39*J39)</f>
        <v>205.93777528264826</v>
      </c>
      <c r="L39" s="28"/>
      <c r="M39" s="30" t="s">
        <v>10</v>
      </c>
      <c r="N39" s="20">
        <f t="shared" si="7"/>
        <v>205.93777528264826</v>
      </c>
      <c r="O39" s="37">
        <f>'Survival Rates'!J55</f>
        <v>0.9965156270567913</v>
      </c>
      <c r="P39" s="30" t="s">
        <v>50</v>
      </c>
      <c r="Q39" s="30" t="s">
        <v>11</v>
      </c>
      <c r="R39" s="19">
        <f t="shared" si="8"/>
        <v>205.2202112704688</v>
      </c>
      <c r="S39" s="36">
        <f t="shared" si="6"/>
        <v>-0.01885645164733398</v>
      </c>
      <c r="T39" s="19">
        <f t="shared" si="9"/>
        <v>201.35048627959156</v>
      </c>
    </row>
    <row r="40" spans="3:20" ht="12.75">
      <c r="C40" s="30"/>
      <c r="D40" s="30" t="s">
        <v>10</v>
      </c>
      <c r="E40" s="20">
        <f>'Observed Data'!K12</f>
        <v>259</v>
      </c>
      <c r="F40" s="37">
        <f>'Survival Rates'!H55</f>
        <v>0.9965156270567913</v>
      </c>
      <c r="G40" s="30" t="s">
        <v>50</v>
      </c>
      <c r="H40" s="30" t="s">
        <v>11</v>
      </c>
      <c r="I40" s="19">
        <f t="shared" si="10"/>
        <v>258.09754740770893</v>
      </c>
      <c r="J40" s="36">
        <f>'Migration Rates'!F42</f>
        <v>-0.01885645164733398</v>
      </c>
      <c r="K40" s="19">
        <f t="shared" si="11"/>
        <v>253.23074348471997</v>
      </c>
      <c r="L40" s="28"/>
      <c r="M40" s="30" t="s">
        <v>11</v>
      </c>
      <c r="N40" s="20">
        <f t="shared" si="7"/>
        <v>253.23074348471997</v>
      </c>
      <c r="O40" s="37">
        <f>'Survival Rates'!J56</f>
        <v>0.9933942207057169</v>
      </c>
      <c r="P40" s="30" t="s">
        <v>50</v>
      </c>
      <c r="Q40" s="30" t="s">
        <v>12</v>
      </c>
      <c r="R40" s="19">
        <f t="shared" si="8"/>
        <v>251.55795708273268</v>
      </c>
      <c r="S40" s="36">
        <f t="shared" si="6"/>
        <v>-0.3173086763903568</v>
      </c>
      <c r="T40" s="19">
        <f t="shared" si="9"/>
        <v>171.7364346853486</v>
      </c>
    </row>
    <row r="41" spans="3:20" ht="12.75">
      <c r="C41" s="30"/>
      <c r="D41" s="30" t="s">
        <v>11</v>
      </c>
      <c r="E41" s="20">
        <f>'Observed Data'!K13</f>
        <v>224</v>
      </c>
      <c r="F41" s="37">
        <f>'Survival Rates'!H56</f>
        <v>0.9933942207057169</v>
      </c>
      <c r="G41" s="30" t="s">
        <v>50</v>
      </c>
      <c r="H41" s="30" t="s">
        <v>12</v>
      </c>
      <c r="I41" s="19">
        <f t="shared" si="10"/>
        <v>222.52030543808058</v>
      </c>
      <c r="J41" s="36">
        <f>'Migration Rates'!F43</f>
        <v>-0.3173086763903568</v>
      </c>
      <c r="K41" s="19">
        <f t="shared" si="11"/>
        <v>151.91268184954532</v>
      </c>
      <c r="L41" s="28"/>
      <c r="M41" s="30" t="s">
        <v>12</v>
      </c>
      <c r="N41" s="20">
        <f t="shared" si="7"/>
        <v>151.91268184954532</v>
      </c>
      <c r="O41" s="37">
        <f>'Survival Rates'!J57</f>
        <v>0.9917719768417177</v>
      </c>
      <c r="P41" s="30" t="s">
        <v>50</v>
      </c>
      <c r="Q41" s="30" t="s">
        <v>13</v>
      </c>
      <c r="R41" s="19">
        <f t="shared" si="8"/>
        <v>150.6627407852505</v>
      </c>
      <c r="S41" s="36">
        <f t="shared" si="6"/>
        <v>0.08875226360714328</v>
      </c>
      <c r="T41" s="19">
        <f t="shared" si="9"/>
        <v>164.03440007119775</v>
      </c>
    </row>
    <row r="42" spans="3:20" ht="12.75">
      <c r="C42" s="30"/>
      <c r="D42" s="30" t="s">
        <v>12</v>
      </c>
      <c r="E42" s="20">
        <f>'Observed Data'!K14</f>
        <v>175</v>
      </c>
      <c r="F42" s="37">
        <f>'Survival Rates'!H57</f>
        <v>0.9917719768417177</v>
      </c>
      <c r="G42" s="30" t="s">
        <v>50</v>
      </c>
      <c r="H42" s="30" t="s">
        <v>13</v>
      </c>
      <c r="I42" s="19">
        <f t="shared" si="10"/>
        <v>173.5600959473006</v>
      </c>
      <c r="J42" s="36">
        <f>'Migration Rates'!F44</f>
        <v>0.08875226360714328</v>
      </c>
      <c r="K42" s="19">
        <f t="shared" si="11"/>
        <v>188.9639473344965</v>
      </c>
      <c r="L42" s="28"/>
      <c r="M42" s="30" t="s">
        <v>13</v>
      </c>
      <c r="N42" s="20">
        <f t="shared" si="7"/>
        <v>188.9639473344965</v>
      </c>
      <c r="O42" s="37">
        <f>'Survival Rates'!J58</f>
        <v>0.9898281323486942</v>
      </c>
      <c r="P42" s="30" t="s">
        <v>50</v>
      </c>
      <c r="Q42" s="30" t="s">
        <v>14</v>
      </c>
      <c r="R42" s="19">
        <f t="shared" si="8"/>
        <v>187.04183107134168</v>
      </c>
      <c r="S42" s="36">
        <f t="shared" si="6"/>
        <v>0.10598992635366417</v>
      </c>
      <c r="T42" s="19">
        <f t="shared" si="9"/>
        <v>206.8663809716477</v>
      </c>
    </row>
    <row r="43" spans="3:20" ht="12.75">
      <c r="C43" s="30"/>
      <c r="D43" s="30" t="s">
        <v>13</v>
      </c>
      <c r="E43" s="20">
        <f>'Observed Data'!K15</f>
        <v>195</v>
      </c>
      <c r="F43" s="37">
        <f>'Survival Rates'!H58</f>
        <v>0.9898281323486942</v>
      </c>
      <c r="G43" s="30" t="s">
        <v>50</v>
      </c>
      <c r="H43" s="30" t="s">
        <v>14</v>
      </c>
      <c r="I43" s="19">
        <f t="shared" si="10"/>
        <v>193.01648580799537</v>
      </c>
      <c r="J43" s="36">
        <f>'Migration Rates'!F45</f>
        <v>0.10598992635366417</v>
      </c>
      <c r="K43" s="19">
        <f t="shared" si="11"/>
        <v>213.47428892382786</v>
      </c>
      <c r="L43" s="28"/>
      <c r="M43" s="30" t="s">
        <v>14</v>
      </c>
      <c r="N43" s="20">
        <f t="shared" si="7"/>
        <v>213.47428892382786</v>
      </c>
      <c r="O43" s="37">
        <f>'Survival Rates'!J59</f>
        <v>0.98701748711547</v>
      </c>
      <c r="P43" s="30" t="s">
        <v>50</v>
      </c>
      <c r="Q43" s="30" t="s">
        <v>15</v>
      </c>
      <c r="R43" s="19">
        <f t="shared" si="8"/>
        <v>210.70285621735837</v>
      </c>
      <c r="S43" s="36">
        <f t="shared" si="6"/>
        <v>0.11610431566361162</v>
      </c>
      <c r="T43" s="19">
        <f t="shared" si="9"/>
        <v>235.16636714684313</v>
      </c>
    </row>
    <row r="44" spans="3:20" ht="12.75">
      <c r="C44" s="30"/>
      <c r="D44" s="30" t="s">
        <v>14</v>
      </c>
      <c r="E44" s="20">
        <f>'Observed Data'!K16</f>
        <v>233</v>
      </c>
      <c r="F44" s="37">
        <f>'Survival Rates'!H59</f>
        <v>0.98701748711547</v>
      </c>
      <c r="G44" s="30" t="s">
        <v>50</v>
      </c>
      <c r="H44" s="30" t="s">
        <v>15</v>
      </c>
      <c r="I44" s="19">
        <f t="shared" si="10"/>
        <v>229.9750744979045</v>
      </c>
      <c r="J44" s="36">
        <f>'Migration Rates'!F46</f>
        <v>0.11610431566361162</v>
      </c>
      <c r="K44" s="19">
        <f t="shared" si="11"/>
        <v>256.6761731421718</v>
      </c>
      <c r="L44" s="28"/>
      <c r="M44" s="30" t="s">
        <v>15</v>
      </c>
      <c r="N44" s="20">
        <f t="shared" si="7"/>
        <v>256.6761731421718</v>
      </c>
      <c r="O44" s="37">
        <f>'Survival Rates'!J60</f>
        <v>0.9837233935181177</v>
      </c>
      <c r="P44" s="30" t="s">
        <v>50</v>
      </c>
      <c r="Q44" s="30" t="s">
        <v>16</v>
      </c>
      <c r="R44" s="19">
        <f t="shared" si="8"/>
        <v>252.4983560786612</v>
      </c>
      <c r="S44" s="36">
        <f t="shared" si="6"/>
        <v>0.10538048617132212</v>
      </c>
      <c r="T44" s="19">
        <f t="shared" si="9"/>
        <v>279.10675559969013</v>
      </c>
    </row>
    <row r="45" spans="3:20" ht="12.75">
      <c r="C45" s="30"/>
      <c r="D45" s="30" t="s">
        <v>15</v>
      </c>
      <c r="E45" s="20">
        <f>'Observed Data'!K17</f>
        <v>312</v>
      </c>
      <c r="F45" s="37">
        <f>'Survival Rates'!H60</f>
        <v>0.9837233935181177</v>
      </c>
      <c r="G45" s="30" t="s">
        <v>50</v>
      </c>
      <c r="H45" s="30" t="s">
        <v>16</v>
      </c>
      <c r="I45" s="19">
        <f t="shared" si="10"/>
        <v>306.9216987776527</v>
      </c>
      <c r="J45" s="36">
        <f>'Migration Rates'!F47</f>
        <v>0.10538048617132212</v>
      </c>
      <c r="K45" s="19">
        <f t="shared" si="11"/>
        <v>339.2652566113698</v>
      </c>
      <c r="L45" s="28"/>
      <c r="M45" s="30" t="s">
        <v>16</v>
      </c>
      <c r="N45" s="20">
        <f t="shared" si="7"/>
        <v>339.2652566113698</v>
      </c>
      <c r="O45" s="37">
        <f>'Survival Rates'!J61</f>
        <v>0.9787792209464812</v>
      </c>
      <c r="P45" s="30" t="s">
        <v>50</v>
      </c>
      <c r="Q45" s="30" t="s">
        <v>17</v>
      </c>
      <c r="R45" s="19">
        <f t="shared" si="8"/>
        <v>332.06578356028456</v>
      </c>
      <c r="S45" s="36">
        <f t="shared" si="6"/>
        <v>0.20461198838605632</v>
      </c>
      <c r="T45" s="19">
        <f t="shared" si="9"/>
        <v>400.0104238095282</v>
      </c>
    </row>
    <row r="46" spans="3:20" ht="12.75">
      <c r="C46" s="30"/>
      <c r="D46" s="30" t="s">
        <v>16</v>
      </c>
      <c r="E46" s="20">
        <f>'Observed Data'!K18</f>
        <v>251</v>
      </c>
      <c r="F46" s="37">
        <f>'Survival Rates'!H61</f>
        <v>0.9787792209464812</v>
      </c>
      <c r="G46" s="30" t="s">
        <v>50</v>
      </c>
      <c r="H46" s="30" t="s">
        <v>17</v>
      </c>
      <c r="I46" s="19">
        <f t="shared" si="10"/>
        <v>245.67358445756676</v>
      </c>
      <c r="J46" s="36">
        <f>'Migration Rates'!F48</f>
        <v>0.20461198838605632</v>
      </c>
      <c r="K46" s="19">
        <f t="shared" si="11"/>
        <v>295.94134506735924</v>
      </c>
      <c r="L46" s="28"/>
      <c r="M46" s="30" t="s">
        <v>17</v>
      </c>
      <c r="N46" s="20">
        <f t="shared" si="7"/>
        <v>295.94134506735924</v>
      </c>
      <c r="O46" s="37">
        <f>'Survival Rates'!J62</f>
        <v>0.9696485359686118</v>
      </c>
      <c r="P46" s="30" t="s">
        <v>50</v>
      </c>
      <c r="Q46" s="30" t="s">
        <v>18</v>
      </c>
      <c r="R46" s="19">
        <f t="shared" si="8"/>
        <v>286.9590919771466</v>
      </c>
      <c r="S46" s="36">
        <f t="shared" si="6"/>
        <v>0.04203205496893877</v>
      </c>
      <c r="T46" s="19">
        <f t="shared" si="9"/>
        <v>299.0205723049668</v>
      </c>
    </row>
    <row r="47" spans="3:20" ht="12.75">
      <c r="C47" s="30"/>
      <c r="D47" s="30" t="s">
        <v>17</v>
      </c>
      <c r="E47" s="20">
        <f>'Observed Data'!K19</f>
        <v>288</v>
      </c>
      <c r="F47" s="37">
        <f>'Survival Rates'!H62</f>
        <v>0.9696485359686118</v>
      </c>
      <c r="G47" s="30" t="s">
        <v>50</v>
      </c>
      <c r="H47" s="30" t="s">
        <v>18</v>
      </c>
      <c r="I47" s="19">
        <f t="shared" si="10"/>
        <v>279.25877835896017</v>
      </c>
      <c r="J47" s="36">
        <f>'Migration Rates'!F49</f>
        <v>0.04203205496893877</v>
      </c>
      <c r="K47" s="19">
        <f t="shared" si="11"/>
        <v>290.9965986815027</v>
      </c>
      <c r="L47" s="28"/>
      <c r="M47" s="30" t="s">
        <v>18</v>
      </c>
      <c r="N47" s="20">
        <f t="shared" si="7"/>
        <v>290.9965986815027</v>
      </c>
      <c r="O47" s="37">
        <f>'Survival Rates'!J63</f>
        <v>0.9536373580637865</v>
      </c>
      <c r="P47" s="30" t="s">
        <v>50</v>
      </c>
      <c r="Q47" s="30" t="s">
        <v>19</v>
      </c>
      <c r="R47" s="19">
        <f t="shared" si="8"/>
        <v>277.5052275721761</v>
      </c>
      <c r="S47" s="36">
        <f t="shared" si="6"/>
        <v>0.10330539620765604</v>
      </c>
      <c r="T47" s="19">
        <f t="shared" si="9"/>
        <v>306.17301505621555</v>
      </c>
    </row>
    <row r="48" spans="3:20" ht="12.75">
      <c r="C48" s="30"/>
      <c r="D48" s="30" t="s">
        <v>18</v>
      </c>
      <c r="E48" s="20">
        <f>'Observed Data'!K20</f>
        <v>317</v>
      </c>
      <c r="F48" s="37">
        <f>'Survival Rates'!H63</f>
        <v>0.9536373580637865</v>
      </c>
      <c r="G48" s="30" t="s">
        <v>50</v>
      </c>
      <c r="H48" s="30" t="s">
        <v>19</v>
      </c>
      <c r="I48" s="19">
        <f t="shared" si="10"/>
        <v>302.3030425062203</v>
      </c>
      <c r="J48" s="36">
        <f>'Migration Rates'!F50</f>
        <v>0.10330539620765604</v>
      </c>
      <c r="K48" s="19">
        <f t="shared" si="11"/>
        <v>333.5325780871053</v>
      </c>
      <c r="L48" s="28"/>
      <c r="M48" s="30" t="s">
        <v>19</v>
      </c>
      <c r="N48" s="20">
        <f t="shared" si="7"/>
        <v>333.5325780871053</v>
      </c>
      <c r="O48" s="37">
        <f>'Survival Rates'!J64</f>
        <v>0.9311019636494751</v>
      </c>
      <c r="P48" s="30" t="s">
        <v>50</v>
      </c>
      <c r="Q48" s="30" t="s">
        <v>20</v>
      </c>
      <c r="R48" s="19">
        <f t="shared" si="8"/>
        <v>310.5528383979756</v>
      </c>
      <c r="S48" s="36">
        <f t="shared" si="6"/>
        <v>0.22463096278822084</v>
      </c>
      <c r="T48" s="19">
        <f t="shared" si="9"/>
        <v>380.3126214839276</v>
      </c>
    </row>
    <row r="49" spans="3:20" ht="12.75">
      <c r="C49" s="30"/>
      <c r="D49" s="30" t="s">
        <v>19</v>
      </c>
      <c r="E49" s="20">
        <f>'Observed Data'!K21</f>
        <v>346</v>
      </c>
      <c r="F49" s="37">
        <f>'Survival Rates'!H64</f>
        <v>0.9311019636494751</v>
      </c>
      <c r="G49" s="30" t="s">
        <v>50</v>
      </c>
      <c r="H49" s="30" t="s">
        <v>20</v>
      </c>
      <c r="I49" s="19">
        <f t="shared" si="10"/>
        <v>322.1612794227184</v>
      </c>
      <c r="J49" s="36">
        <f>'Migration Rates'!F51</f>
        <v>0.22463096278822084</v>
      </c>
      <c r="K49" s="19">
        <f t="shared" si="11"/>
        <v>394.5286777925287</v>
      </c>
      <c r="L49" s="28"/>
      <c r="M49" s="30" t="s">
        <v>20</v>
      </c>
      <c r="N49" s="20">
        <f t="shared" si="7"/>
        <v>394.5286777925287</v>
      </c>
      <c r="O49" s="37">
        <f>'Survival Rates'!J65</f>
        <v>0.9051381367225622</v>
      </c>
      <c r="P49" s="30" t="s">
        <v>50</v>
      </c>
      <c r="Q49" s="30" t="s">
        <v>21</v>
      </c>
      <c r="R49" s="19">
        <f t="shared" si="8"/>
        <v>357.1029523007455</v>
      </c>
      <c r="S49" s="36">
        <f t="shared" si="6"/>
        <v>0.11440771047915134</v>
      </c>
      <c r="T49" s="19">
        <f t="shared" si="9"/>
        <v>397.9582834788194</v>
      </c>
    </row>
    <row r="50" spans="3:20" ht="12.75">
      <c r="C50" s="30"/>
      <c r="D50" s="30" t="s">
        <v>20</v>
      </c>
      <c r="E50" s="20">
        <f>'Observed Data'!K22</f>
        <v>333</v>
      </c>
      <c r="F50" s="37">
        <f>'Survival Rates'!H65</f>
        <v>0.9051381367225622</v>
      </c>
      <c r="G50" s="30" t="s">
        <v>50</v>
      </c>
      <c r="H50" s="30" t="s">
        <v>21</v>
      </c>
      <c r="I50" s="19">
        <f t="shared" si="10"/>
        <v>301.4109995286132</v>
      </c>
      <c r="J50" s="36">
        <f>'Migration Rates'!F52</f>
        <v>0.11440771047915134</v>
      </c>
      <c r="K50" s="19">
        <f t="shared" si="11"/>
        <v>335.8947418979144</v>
      </c>
      <c r="L50" s="28"/>
      <c r="M50" s="30" t="s">
        <v>21</v>
      </c>
      <c r="N50" s="20">
        <f t="shared" si="7"/>
        <v>335.8947418979144</v>
      </c>
      <c r="O50" s="37">
        <f>'Survival Rates'!J66</f>
        <v>0.8665708380847799</v>
      </c>
      <c r="P50" s="30" t="s">
        <v>50</v>
      </c>
      <c r="Q50" s="30" t="s">
        <v>22</v>
      </c>
      <c r="R50" s="19">
        <f t="shared" si="8"/>
        <v>291.0765879947465</v>
      </c>
      <c r="S50" s="36">
        <f t="shared" si="6"/>
        <v>-0.029895473400976903</v>
      </c>
      <c r="T50" s="19">
        <f t="shared" si="9"/>
        <v>282.3747156007024</v>
      </c>
    </row>
    <row r="51" spans="3:20" ht="12.75">
      <c r="C51" s="30"/>
      <c r="D51" s="30" t="s">
        <v>21</v>
      </c>
      <c r="E51" s="20">
        <f>'Observed Data'!K23</f>
        <v>247</v>
      </c>
      <c r="F51" s="37">
        <f>'Survival Rates'!H66</f>
        <v>0.8665708380847799</v>
      </c>
      <c r="G51" s="30" t="s">
        <v>50</v>
      </c>
      <c r="H51" s="30" t="s">
        <v>22</v>
      </c>
      <c r="I51" s="19">
        <f t="shared" si="10"/>
        <v>214.04299700694062</v>
      </c>
      <c r="J51" s="36">
        <f>'Migration Rates'!F53</f>
        <v>-0.029895473400976903</v>
      </c>
      <c r="K51" s="19">
        <f t="shared" si="11"/>
        <v>207.64408028325425</v>
      </c>
      <c r="L51" s="28"/>
      <c r="M51" s="30" t="s">
        <v>22</v>
      </c>
      <c r="N51" s="20">
        <f t="shared" si="7"/>
        <v>207.64408028325425</v>
      </c>
      <c r="O51" s="37">
        <f>'Survival Rates'!J67</f>
        <v>0.8043197041004706</v>
      </c>
      <c r="P51" s="30" t="s">
        <v>50</v>
      </c>
      <c r="Q51" s="30" t="s">
        <v>23</v>
      </c>
      <c r="R51" s="19">
        <f t="shared" si="8"/>
        <v>167.01222521164144</v>
      </c>
      <c r="S51" s="36">
        <f t="shared" si="6"/>
        <v>0.004357715969879607</v>
      </c>
      <c r="T51" s="19">
        <f t="shared" si="9"/>
        <v>167.74001705261134</v>
      </c>
    </row>
    <row r="52" spans="3:20" ht="12.75">
      <c r="C52" s="30"/>
      <c r="D52" s="30" t="s">
        <v>22</v>
      </c>
      <c r="E52" s="20">
        <f>'Observed Data'!K24</f>
        <v>208</v>
      </c>
      <c r="F52" s="37">
        <f>'Survival Rates'!H67</f>
        <v>0.8043197041004706</v>
      </c>
      <c r="G52" s="30" t="s">
        <v>50</v>
      </c>
      <c r="H52" s="30" t="s">
        <v>23</v>
      </c>
      <c r="I52" s="19">
        <f t="shared" si="10"/>
        <v>167.2984984528979</v>
      </c>
      <c r="J52" s="36">
        <f>'Migration Rates'!F54</f>
        <v>0.004357715969879607</v>
      </c>
      <c r="K52" s="19">
        <f t="shared" si="11"/>
        <v>168.02753779134295</v>
      </c>
      <c r="L52" s="28"/>
      <c r="M52" s="30" t="s">
        <v>23</v>
      </c>
      <c r="N52" s="20">
        <f t="shared" si="7"/>
        <v>168.02753779134295</v>
      </c>
      <c r="O52" s="37">
        <f>'Survival Rates'!J68</f>
        <v>0.710093156954226</v>
      </c>
      <c r="P52" s="30" t="s">
        <v>50</v>
      </c>
      <c r="Q52" s="30" t="s">
        <v>24</v>
      </c>
      <c r="R52" s="19">
        <f t="shared" si="8"/>
        <v>119.31520476550024</v>
      </c>
      <c r="S52" s="36">
        <f t="shared" si="6"/>
        <v>-0.18966870699162025</v>
      </c>
      <c r="T52" s="19">
        <f t="shared" si="9"/>
        <v>96.6848441531874</v>
      </c>
    </row>
    <row r="53" spans="3:20" ht="12.75">
      <c r="C53" s="30"/>
      <c r="D53" s="30" t="s">
        <v>23</v>
      </c>
      <c r="E53" s="20">
        <f>'Observed Data'!K25</f>
        <v>151</v>
      </c>
      <c r="F53" s="37">
        <f>'Survival Rates'!H68</f>
        <v>0.710093156954226</v>
      </c>
      <c r="G53" s="30" t="s">
        <v>50</v>
      </c>
      <c r="H53" s="30" t="s">
        <v>24</v>
      </c>
      <c r="I53" s="19">
        <f t="shared" si="10"/>
        <v>107.22406670008813</v>
      </c>
      <c r="J53" s="36">
        <f>'Migration Rates'!F55</f>
        <v>-0.18966870699162025</v>
      </c>
      <c r="K53" s="19">
        <f t="shared" si="11"/>
        <v>86.88701661069916</v>
      </c>
      <c r="L53" s="28"/>
      <c r="M53" s="30" t="s">
        <v>24</v>
      </c>
      <c r="N53" s="20">
        <f t="shared" si="7"/>
        <v>86.88701661069916</v>
      </c>
      <c r="O53" s="37">
        <f>'Survival Rates'!J69</f>
        <v>0.5754768056069974</v>
      </c>
      <c r="P53" s="30" t="s">
        <v>50</v>
      </c>
      <c r="Q53" s="30" t="s">
        <v>25</v>
      </c>
      <c r="R53" s="19">
        <f>(N53*O53)+(N54*O54)</f>
        <v>72.2484829985786</v>
      </c>
      <c r="S53" s="36">
        <f t="shared" si="6"/>
        <v>0.04060761410161791</v>
      </c>
      <c r="T53" s="19">
        <f t="shared" si="9"/>
        <v>75.18232151561217</v>
      </c>
    </row>
    <row r="54" spans="3:18" ht="12.75">
      <c r="C54" s="30"/>
      <c r="D54" s="30" t="s">
        <v>24</v>
      </c>
      <c r="E54" s="20">
        <f>'Observed Data'!K26</f>
        <v>73</v>
      </c>
      <c r="F54" s="37">
        <f>'Survival Rates'!H69</f>
        <v>0.5754768056069974</v>
      </c>
      <c r="G54" s="30" t="s">
        <v>50</v>
      </c>
      <c r="H54" s="30" t="s">
        <v>25</v>
      </c>
      <c r="I54" s="19">
        <f>(E54*F54)+(E55*F55)</f>
        <v>62.781898860945695</v>
      </c>
      <c r="J54" s="36">
        <f>'Migration Rates'!F56</f>
        <v>0.04060761410161791</v>
      </c>
      <c r="K54" s="19">
        <f t="shared" si="11"/>
        <v>65.33132198245778</v>
      </c>
      <c r="L54" s="28"/>
      <c r="M54" s="38" t="s">
        <v>25</v>
      </c>
      <c r="N54" s="20">
        <f t="shared" si="7"/>
        <v>65.33132198245778</v>
      </c>
      <c r="O54" s="37">
        <f>'Survival Rates'!J70</f>
        <v>0.3405260992071293</v>
      </c>
      <c r="P54" s="38" t="s">
        <v>51</v>
      </c>
      <c r="Q54" s="38" t="s">
        <v>52</v>
      </c>
      <c r="R54" s="30"/>
    </row>
    <row r="55" spans="3:20" ht="12.75">
      <c r="C55" s="30"/>
      <c r="D55" s="38" t="s">
        <v>25</v>
      </c>
      <c r="E55" s="20">
        <f>'Observed Data'!K27</f>
        <v>61</v>
      </c>
      <c r="F55" s="37">
        <f>'Survival Rates'!H70</f>
        <v>0.3405260992071293</v>
      </c>
      <c r="G55" s="38" t="s">
        <v>51</v>
      </c>
      <c r="H55" s="38" t="s">
        <v>52</v>
      </c>
      <c r="I55" s="30"/>
      <c r="L55" s="28"/>
      <c r="M55" s="38" t="s">
        <v>53</v>
      </c>
      <c r="N55" s="39">
        <f>SUM(N37:N54)</f>
        <v>4263.046480012527</v>
      </c>
      <c r="O55" s="38"/>
      <c r="P55" s="38"/>
      <c r="Q55" s="38"/>
      <c r="R55" s="30"/>
      <c r="T55" s="19">
        <f>SUM(T36:T53)</f>
        <v>4373.404243786801</v>
      </c>
    </row>
    <row r="56" spans="3:12" ht="12.75">
      <c r="C56" s="30"/>
      <c r="D56" s="38" t="s">
        <v>53</v>
      </c>
      <c r="E56" s="39">
        <f>SUM(E38:E55)</f>
        <v>4111</v>
      </c>
      <c r="F56" s="38"/>
      <c r="G56" s="38"/>
      <c r="H56" s="38"/>
      <c r="I56" s="30"/>
      <c r="K56" s="19">
        <f>SUM(K37:K54)</f>
        <v>4263.046480012527</v>
      </c>
      <c r="L56" s="28"/>
    </row>
    <row r="57" spans="3:12" ht="12.75">
      <c r="C57" s="30"/>
      <c r="D57" s="30"/>
      <c r="E57" s="30"/>
      <c r="F57" s="30"/>
      <c r="G57" s="30"/>
      <c r="H57" s="30"/>
      <c r="I57" s="30"/>
      <c r="L57" s="28"/>
    </row>
    <row r="58" spans="3:12" ht="12.75">
      <c r="C58" s="30"/>
      <c r="D58" s="30"/>
      <c r="E58" s="30"/>
      <c r="F58" s="30"/>
      <c r="G58" s="30"/>
      <c r="H58" s="30"/>
      <c r="I58" s="30"/>
      <c r="L58" s="28"/>
    </row>
    <row r="59" spans="3:12" ht="12.75">
      <c r="C59" s="30"/>
      <c r="D59" s="40" t="s">
        <v>27</v>
      </c>
      <c r="E59" s="30"/>
      <c r="F59" s="30"/>
      <c r="G59" s="30"/>
      <c r="H59" s="30"/>
      <c r="I59" s="30"/>
      <c r="L59" s="28"/>
    </row>
    <row r="60" spans="3:17" ht="12.75">
      <c r="C60" s="30"/>
      <c r="D60" s="31"/>
      <c r="E60" s="31" t="s">
        <v>39</v>
      </c>
      <c r="F60" s="30"/>
      <c r="G60" s="31"/>
      <c r="H60" s="31"/>
      <c r="I60" s="30"/>
      <c r="L60" s="28"/>
      <c r="N60" s="29" t="s">
        <v>39</v>
      </c>
      <c r="P60" s="29"/>
      <c r="Q60" s="29"/>
    </row>
    <row r="61" spans="3:20" ht="12.75">
      <c r="C61" s="30"/>
      <c r="D61" s="31" t="s">
        <v>40</v>
      </c>
      <c r="E61" s="31" t="s">
        <v>41</v>
      </c>
      <c r="F61" s="31" t="s">
        <v>42</v>
      </c>
      <c r="G61" s="31"/>
      <c r="H61" s="31" t="s">
        <v>40</v>
      </c>
      <c r="I61" s="31" t="s">
        <v>43</v>
      </c>
      <c r="J61" s="31" t="s">
        <v>44</v>
      </c>
      <c r="K61" s="31" t="s">
        <v>45</v>
      </c>
      <c r="L61" s="28"/>
      <c r="N61" s="31" t="s">
        <v>41</v>
      </c>
      <c r="O61" s="31" t="s">
        <v>42</v>
      </c>
      <c r="P61" s="31"/>
      <c r="Q61" s="31" t="s">
        <v>40</v>
      </c>
      <c r="R61" s="31" t="s">
        <v>43</v>
      </c>
      <c r="S61" s="31" t="s">
        <v>44</v>
      </c>
      <c r="T61" s="31" t="s">
        <v>45</v>
      </c>
    </row>
    <row r="62" spans="3:20" ht="12.75">
      <c r="C62" s="30"/>
      <c r="D62" s="31" t="s">
        <v>46</v>
      </c>
      <c r="E62" s="31" t="s">
        <v>47</v>
      </c>
      <c r="F62" s="31">
        <v>2000</v>
      </c>
      <c r="G62" s="31"/>
      <c r="H62" s="32" t="s">
        <v>46</v>
      </c>
      <c r="I62" s="32">
        <v>2005</v>
      </c>
      <c r="J62" s="33" t="s">
        <v>48</v>
      </c>
      <c r="K62" s="33">
        <v>2005</v>
      </c>
      <c r="L62" s="28"/>
      <c r="N62" s="32" t="s">
        <v>49</v>
      </c>
      <c r="O62" s="32">
        <v>2005</v>
      </c>
      <c r="P62" s="32"/>
      <c r="Q62" s="32" t="s">
        <v>46</v>
      </c>
      <c r="R62" s="32">
        <v>2010</v>
      </c>
      <c r="S62" s="33" t="s">
        <v>48</v>
      </c>
      <c r="T62" s="33">
        <v>2010</v>
      </c>
    </row>
    <row r="63" spans="3:20" ht="13.5">
      <c r="C63" s="30"/>
      <c r="D63" s="31"/>
      <c r="E63" s="31"/>
      <c r="F63" s="31"/>
      <c r="G63" s="31"/>
      <c r="H63" s="32"/>
      <c r="I63" s="32"/>
      <c r="J63" s="33"/>
      <c r="K63" s="33"/>
      <c r="L63" s="28"/>
      <c r="M63" s="34"/>
      <c r="N63" s="20"/>
      <c r="O63" s="30"/>
      <c r="P63" s="30"/>
      <c r="Q63" s="30" t="s">
        <v>8</v>
      </c>
      <c r="R63" s="35">
        <f>S155</f>
        <v>49.807710634705145</v>
      </c>
      <c r="S63" s="36">
        <f>J64</f>
        <v>-0.12096013124399915</v>
      </c>
      <c r="T63" s="19">
        <f>R63+(R63*S63)</f>
        <v>43.78296341936808</v>
      </c>
    </row>
    <row r="64" spans="3:20" ht="13.5">
      <c r="C64" s="30"/>
      <c r="D64" s="34"/>
      <c r="E64" s="20"/>
      <c r="F64" s="30"/>
      <c r="G64" s="30"/>
      <c r="H64" s="30" t="s">
        <v>8</v>
      </c>
      <c r="I64" s="35">
        <f>J156</f>
        <v>51.07871841138295</v>
      </c>
      <c r="J64" s="36">
        <f>'Migration Rates'!F65</f>
        <v>-0.12096013124399915</v>
      </c>
      <c r="K64" s="19">
        <f>I64+(I64*J64)</f>
        <v>44.900229928566795</v>
      </c>
      <c r="L64" s="28"/>
      <c r="M64" s="30" t="s">
        <v>8</v>
      </c>
      <c r="N64" s="20">
        <f>K64</f>
        <v>44.900229928566795</v>
      </c>
      <c r="O64" s="37">
        <f>'Survival Rates'!J75</f>
        <v>0.996979315276951</v>
      </c>
      <c r="P64" s="30" t="s">
        <v>50</v>
      </c>
      <c r="Q64" s="30" t="s">
        <v>9</v>
      </c>
      <c r="R64" s="19">
        <f>N64*O64</f>
        <v>44.76460048996019</v>
      </c>
      <c r="S64" s="36">
        <f aca="true" t="shared" si="12" ref="S64:S80">J65</f>
        <v>-0.3579233087409902</v>
      </c>
      <c r="T64" s="19">
        <f>R64+(R64*S64)</f>
        <v>28.742306568125088</v>
      </c>
    </row>
    <row r="65" spans="3:20" ht="12.75">
      <c r="C65" s="30"/>
      <c r="D65" s="30" t="s">
        <v>8</v>
      </c>
      <c r="E65" s="20">
        <f>'Observed Data'!F33</f>
        <v>36</v>
      </c>
      <c r="F65" s="37">
        <f>'Survival Rates'!H75</f>
        <v>0.996979315276951</v>
      </c>
      <c r="G65" s="30" t="s">
        <v>50</v>
      </c>
      <c r="H65" s="30" t="s">
        <v>9</v>
      </c>
      <c r="I65" s="19">
        <f>E65*F65</f>
        <v>35.89125534997024</v>
      </c>
      <c r="J65" s="36">
        <f>'Migration Rates'!F66</f>
        <v>-0.3579233087409902</v>
      </c>
      <c r="K65" s="19">
        <f>I65+(I65*J65)</f>
        <v>23.04493848024112</v>
      </c>
      <c r="L65" s="28"/>
      <c r="M65" s="30" t="s">
        <v>9</v>
      </c>
      <c r="N65" s="20">
        <f aca="true" t="shared" si="13" ref="N65:N81">K65</f>
        <v>23.04493848024112</v>
      </c>
      <c r="O65" s="37">
        <f>'Survival Rates'!J76</f>
        <v>0.9988059228826978</v>
      </c>
      <c r="P65" s="30" t="s">
        <v>50</v>
      </c>
      <c r="Q65" s="30" t="s">
        <v>10</v>
      </c>
      <c r="R65" s="19">
        <f aca="true" t="shared" si="14" ref="R65:R79">N65*O65</f>
        <v>23.017421046532228</v>
      </c>
      <c r="S65" s="36">
        <f t="shared" si="12"/>
        <v>0.2345131297009878</v>
      </c>
      <c r="T65" s="19">
        <f aca="true" t="shared" si="15" ref="T65:T80">R65+(R65*S65)</f>
        <v>28.415308493799888</v>
      </c>
    </row>
    <row r="66" spans="3:20" ht="12.75">
      <c r="C66" s="30"/>
      <c r="D66" s="30" t="s">
        <v>9</v>
      </c>
      <c r="E66" s="20">
        <f>'Observed Data'!F34</f>
        <v>33</v>
      </c>
      <c r="F66" s="37">
        <f>'Survival Rates'!H76</f>
        <v>0.9988059228826978</v>
      </c>
      <c r="G66" s="30" t="s">
        <v>50</v>
      </c>
      <c r="H66" s="30" t="s">
        <v>10</v>
      </c>
      <c r="I66" s="19">
        <f aca="true" t="shared" si="16" ref="I66:I80">E66*F66</f>
        <v>32.960595455129024</v>
      </c>
      <c r="J66" s="36">
        <f>'Migration Rates'!F67</f>
        <v>0.2345131297009878</v>
      </c>
      <c r="K66" s="19">
        <f aca="true" t="shared" si="17" ref="K66:K81">I66+(I66*J66)</f>
        <v>40.69028785211948</v>
      </c>
      <c r="L66" s="28"/>
      <c r="M66" s="30" t="s">
        <v>10</v>
      </c>
      <c r="N66" s="20">
        <f t="shared" si="13"/>
        <v>40.69028785211948</v>
      </c>
      <c r="O66" s="37">
        <f>'Survival Rates'!J77</f>
        <v>0.9981843705304223</v>
      </c>
      <c r="P66" s="30" t="s">
        <v>50</v>
      </c>
      <c r="Q66" s="30" t="s">
        <v>11</v>
      </c>
      <c r="R66" s="19">
        <f t="shared" si="14"/>
        <v>40.616409366369574</v>
      </c>
      <c r="S66" s="36">
        <f t="shared" si="12"/>
        <v>-0.1759131103114351</v>
      </c>
      <c r="T66" s="19">
        <f t="shared" si="15"/>
        <v>33.471450465048996</v>
      </c>
    </row>
    <row r="67" spans="3:20" ht="12.75">
      <c r="C67" s="30"/>
      <c r="D67" s="30" t="s">
        <v>10</v>
      </c>
      <c r="E67" s="20">
        <f>'Observed Data'!F35</f>
        <v>62</v>
      </c>
      <c r="F67" s="37">
        <f>'Survival Rates'!H77</f>
        <v>0.9981843705304223</v>
      </c>
      <c r="G67" s="30" t="s">
        <v>50</v>
      </c>
      <c r="H67" s="30" t="s">
        <v>11</v>
      </c>
      <c r="I67" s="19">
        <f t="shared" si="16"/>
        <v>61.887430972886186</v>
      </c>
      <c r="J67" s="36">
        <f>'Migration Rates'!F68</f>
        <v>-0.1759131103114351</v>
      </c>
      <c r="K67" s="19">
        <f t="shared" si="17"/>
        <v>51.00062050126154</v>
      </c>
      <c r="L67" s="28"/>
      <c r="M67" s="30" t="s">
        <v>11</v>
      </c>
      <c r="N67" s="20">
        <f t="shared" si="13"/>
        <v>51.00062050126154</v>
      </c>
      <c r="O67" s="37">
        <f>'Survival Rates'!J78</f>
        <v>0.9960199151312481</v>
      </c>
      <c r="P67" s="30" t="s">
        <v>50</v>
      </c>
      <c r="Q67" s="30" t="s">
        <v>12</v>
      </c>
      <c r="R67" s="19">
        <f t="shared" si="14"/>
        <v>50.79763370330751</v>
      </c>
      <c r="S67" s="36">
        <f t="shared" si="12"/>
        <v>-0.2620220905662865</v>
      </c>
      <c r="T67" s="19">
        <f t="shared" si="15"/>
        <v>37.48753152454643</v>
      </c>
    </row>
    <row r="68" spans="3:20" ht="12.75">
      <c r="C68" s="30"/>
      <c r="D68" s="30" t="s">
        <v>11</v>
      </c>
      <c r="E68" s="20">
        <f>'Observed Data'!F36</f>
        <v>36</v>
      </c>
      <c r="F68" s="37">
        <f>'Survival Rates'!H78</f>
        <v>0.9960199151312481</v>
      </c>
      <c r="G68" s="30" t="s">
        <v>50</v>
      </c>
      <c r="H68" s="30" t="s">
        <v>12</v>
      </c>
      <c r="I68" s="19">
        <f t="shared" si="16"/>
        <v>35.85671694472493</v>
      </c>
      <c r="J68" s="36">
        <f>'Migration Rates'!F69</f>
        <v>-0.2620220905662865</v>
      </c>
      <c r="K68" s="19">
        <f t="shared" si="17"/>
        <v>26.461465010024515</v>
      </c>
      <c r="L68" s="28"/>
      <c r="M68" s="30" t="s">
        <v>12</v>
      </c>
      <c r="N68" s="20">
        <f t="shared" si="13"/>
        <v>26.461465010024515</v>
      </c>
      <c r="O68" s="37">
        <f>'Survival Rates'!J79</f>
        <v>0.9927175448209624</v>
      </c>
      <c r="P68" s="30" t="s">
        <v>50</v>
      </c>
      <c r="Q68" s="30" t="s">
        <v>13</v>
      </c>
      <c r="R68" s="19">
        <f t="shared" si="14"/>
        <v>26.26876057711734</v>
      </c>
      <c r="S68" s="36">
        <f t="shared" si="12"/>
        <v>0.10225005617074857</v>
      </c>
      <c r="T68" s="19">
        <f t="shared" si="15"/>
        <v>28.954742821663537</v>
      </c>
    </row>
    <row r="69" spans="3:20" ht="12.75">
      <c r="C69" s="30"/>
      <c r="D69" s="30" t="s">
        <v>12</v>
      </c>
      <c r="E69" s="20">
        <f>'Observed Data'!F37</f>
        <v>37</v>
      </c>
      <c r="F69" s="37">
        <f>'Survival Rates'!H79</f>
        <v>0.9927175448209624</v>
      </c>
      <c r="G69" s="30" t="s">
        <v>50</v>
      </c>
      <c r="H69" s="30" t="s">
        <v>13</v>
      </c>
      <c r="I69" s="19">
        <f t="shared" si="16"/>
        <v>36.73054915837561</v>
      </c>
      <c r="J69" s="36">
        <f>'Migration Rates'!F70</f>
        <v>0.10225005617074857</v>
      </c>
      <c r="K69" s="19">
        <f t="shared" si="17"/>
        <v>40.48624987300196</v>
      </c>
      <c r="L69" s="28"/>
      <c r="M69" s="30" t="s">
        <v>13</v>
      </c>
      <c r="N69" s="20">
        <f t="shared" si="13"/>
        <v>40.48624987300196</v>
      </c>
      <c r="O69" s="37">
        <f>'Survival Rates'!J80</f>
        <v>0.9897962533413547</v>
      </c>
      <c r="P69" s="30" t="s">
        <v>50</v>
      </c>
      <c r="Q69" s="30" t="s">
        <v>14</v>
      </c>
      <c r="R69" s="19">
        <f t="shared" si="14"/>
        <v>40.07313843613924</v>
      </c>
      <c r="S69" s="36">
        <f t="shared" si="12"/>
        <v>-0.19334159458997874</v>
      </c>
      <c r="T69" s="19">
        <f t="shared" si="15"/>
        <v>32.32533395067111</v>
      </c>
    </row>
    <row r="70" spans="3:20" ht="12.75">
      <c r="C70" s="30"/>
      <c r="D70" s="30" t="s">
        <v>13</v>
      </c>
      <c r="E70" s="20">
        <f>'Observed Data'!F38</f>
        <v>35</v>
      </c>
      <c r="F70" s="37">
        <f>'Survival Rates'!H80</f>
        <v>0.9897962533413547</v>
      </c>
      <c r="G70" s="30" t="s">
        <v>50</v>
      </c>
      <c r="H70" s="30" t="s">
        <v>14</v>
      </c>
      <c r="I70" s="19">
        <f t="shared" si="16"/>
        <v>34.64286886694742</v>
      </c>
      <c r="J70" s="36">
        <f>'Migration Rates'!F71</f>
        <v>-0.19334159458997874</v>
      </c>
      <c r="K70" s="19">
        <f t="shared" si="17"/>
        <v>27.944961359040274</v>
      </c>
      <c r="L70" s="28"/>
      <c r="M70" s="30" t="s">
        <v>14</v>
      </c>
      <c r="N70" s="20">
        <f t="shared" si="13"/>
        <v>27.944961359040274</v>
      </c>
      <c r="O70" s="37">
        <f>'Survival Rates'!J81</f>
        <v>0.9878548713546301</v>
      </c>
      <c r="P70" s="30" t="s">
        <v>50</v>
      </c>
      <c r="Q70" s="30" t="s">
        <v>15</v>
      </c>
      <c r="R70" s="19">
        <f t="shared" si="14"/>
        <v>27.60556620834484</v>
      </c>
      <c r="S70" s="36">
        <f t="shared" si="12"/>
        <v>-0.061633081233166416</v>
      </c>
      <c r="T70" s="19">
        <f t="shared" si="15"/>
        <v>25.904150103738367</v>
      </c>
    </row>
    <row r="71" spans="3:20" ht="12.75">
      <c r="C71" s="30"/>
      <c r="D71" s="30" t="s">
        <v>14</v>
      </c>
      <c r="E71" s="20">
        <f>'Observed Data'!F39</f>
        <v>29</v>
      </c>
      <c r="F71" s="37">
        <f>'Survival Rates'!H81</f>
        <v>0.9878548713546301</v>
      </c>
      <c r="G71" s="30" t="s">
        <v>50</v>
      </c>
      <c r="H71" s="30" t="s">
        <v>15</v>
      </c>
      <c r="I71" s="19">
        <f t="shared" si="16"/>
        <v>28.647791269284273</v>
      </c>
      <c r="J71" s="36">
        <f>'Migration Rates'!F72</f>
        <v>-0.061633081233166416</v>
      </c>
      <c r="K71" s="19">
        <f t="shared" si="17"/>
        <v>26.88213962283368</v>
      </c>
      <c r="L71" s="28"/>
      <c r="M71" s="30" t="s">
        <v>15</v>
      </c>
      <c r="N71" s="20">
        <f t="shared" si="13"/>
        <v>26.88213962283368</v>
      </c>
      <c r="O71" s="37">
        <f>'Survival Rates'!J82</f>
        <v>0.9851996709823797</v>
      </c>
      <c r="P71" s="30" t="s">
        <v>50</v>
      </c>
      <c r="Q71" s="30" t="s">
        <v>16</v>
      </c>
      <c r="R71" s="19">
        <f t="shared" si="14"/>
        <v>26.484275111718134</v>
      </c>
      <c r="S71" s="36">
        <f t="shared" si="12"/>
        <v>0.1484233044396462</v>
      </c>
      <c r="T71" s="19">
        <f t="shared" si="15"/>
        <v>30.415158739488017</v>
      </c>
    </row>
    <row r="72" spans="3:20" ht="12.75">
      <c r="C72" s="30"/>
      <c r="D72" s="30" t="s">
        <v>15</v>
      </c>
      <c r="E72" s="20">
        <f>'Observed Data'!F40</f>
        <v>53</v>
      </c>
      <c r="F72" s="37">
        <f>'Survival Rates'!H82</f>
        <v>0.9851996709823797</v>
      </c>
      <c r="G72" s="30" t="s">
        <v>50</v>
      </c>
      <c r="H72" s="30" t="s">
        <v>16</v>
      </c>
      <c r="I72" s="19">
        <f t="shared" si="16"/>
        <v>52.215582562066125</v>
      </c>
      <c r="J72" s="36">
        <f>'Migration Rates'!F73</f>
        <v>0.1484233044396462</v>
      </c>
      <c r="K72" s="19">
        <f t="shared" si="17"/>
        <v>59.965591869169145</v>
      </c>
      <c r="L72" s="28"/>
      <c r="M72" s="30" t="s">
        <v>16</v>
      </c>
      <c r="N72" s="20">
        <f t="shared" si="13"/>
        <v>59.965591869169145</v>
      </c>
      <c r="O72" s="37">
        <f>'Survival Rates'!J83</f>
        <v>0.9807180365272302</v>
      </c>
      <c r="P72" s="30" t="s">
        <v>50</v>
      </c>
      <c r="Q72" s="30" t="s">
        <v>17</v>
      </c>
      <c r="R72" s="19">
        <f t="shared" si="14"/>
        <v>58.8093375171248</v>
      </c>
      <c r="S72" s="36">
        <f t="shared" si="12"/>
        <v>0.025892100658832518</v>
      </c>
      <c r="T72" s="19">
        <f t="shared" si="15"/>
        <v>60.332034803797455</v>
      </c>
    </row>
    <row r="73" spans="3:20" ht="12.75">
      <c r="C73" s="30"/>
      <c r="D73" s="30" t="s">
        <v>16</v>
      </c>
      <c r="E73" s="20">
        <f>'Observed Data'!F41</f>
        <v>55</v>
      </c>
      <c r="F73" s="37">
        <f>'Survival Rates'!H83</f>
        <v>0.9807180365272302</v>
      </c>
      <c r="G73" s="30" t="s">
        <v>50</v>
      </c>
      <c r="H73" s="30" t="s">
        <v>17</v>
      </c>
      <c r="I73" s="19">
        <f t="shared" si="16"/>
        <v>53.93949200899766</v>
      </c>
      <c r="J73" s="36">
        <f>'Migration Rates'!F74</f>
        <v>0.025892100658832518</v>
      </c>
      <c r="K73" s="19">
        <f t="shared" si="17"/>
        <v>55.33609876558092</v>
      </c>
      <c r="L73" s="28"/>
      <c r="M73" s="30" t="s">
        <v>17</v>
      </c>
      <c r="N73" s="20">
        <f t="shared" si="13"/>
        <v>55.33609876558092</v>
      </c>
      <c r="O73" s="37">
        <f>'Survival Rates'!J84</f>
        <v>0.9697571615552307</v>
      </c>
      <c r="P73" s="30" t="s">
        <v>50</v>
      </c>
      <c r="Q73" s="30" t="s">
        <v>18</v>
      </c>
      <c r="R73" s="19">
        <f t="shared" si="14"/>
        <v>53.66257807044966</v>
      </c>
      <c r="S73" s="36">
        <f t="shared" si="12"/>
        <v>0.6566403745965652</v>
      </c>
      <c r="T73" s="19">
        <f t="shared" si="15"/>
        <v>88.89959343644716</v>
      </c>
    </row>
    <row r="74" spans="3:20" ht="12.75">
      <c r="C74" s="30"/>
      <c r="D74" s="30" t="s">
        <v>17</v>
      </c>
      <c r="E74" s="20">
        <f>'Observed Data'!F42</f>
        <v>43</v>
      </c>
      <c r="F74" s="37">
        <f>'Survival Rates'!H84</f>
        <v>0.9697571615552307</v>
      </c>
      <c r="G74" s="30" t="s">
        <v>50</v>
      </c>
      <c r="H74" s="30" t="s">
        <v>18</v>
      </c>
      <c r="I74" s="19">
        <f t="shared" si="16"/>
        <v>41.69955794687492</v>
      </c>
      <c r="J74" s="36">
        <f>'Migration Rates'!F75</f>
        <v>0.6566403745965652</v>
      </c>
      <c r="K74" s="19">
        <f t="shared" si="17"/>
        <v>69.08117129762203</v>
      </c>
      <c r="L74" s="28"/>
      <c r="M74" s="30" t="s">
        <v>18</v>
      </c>
      <c r="N74" s="20">
        <f t="shared" si="13"/>
        <v>69.08117129762203</v>
      </c>
      <c r="O74" s="37">
        <f>'Survival Rates'!J85</f>
        <v>0.9546824609835266</v>
      </c>
      <c r="P74" s="30" t="s">
        <v>50</v>
      </c>
      <c r="Q74" s="30" t="s">
        <v>19</v>
      </c>
      <c r="R74" s="19">
        <f t="shared" si="14"/>
        <v>65.95058262203837</v>
      </c>
      <c r="S74" s="36">
        <f t="shared" si="12"/>
        <v>0.41801344650167455</v>
      </c>
      <c r="T74" s="19">
        <f t="shared" si="15"/>
        <v>93.51881296267007</v>
      </c>
    </row>
    <row r="75" spans="3:20" ht="12.75">
      <c r="C75" s="30"/>
      <c r="D75" s="30" t="s">
        <v>18</v>
      </c>
      <c r="E75" s="20">
        <f>'Observed Data'!F43</f>
        <v>43</v>
      </c>
      <c r="F75" s="37">
        <f>'Survival Rates'!H85</f>
        <v>0.9546824609835266</v>
      </c>
      <c r="G75" s="30" t="s">
        <v>50</v>
      </c>
      <c r="H75" s="30" t="s">
        <v>19</v>
      </c>
      <c r="I75" s="19">
        <f t="shared" si="16"/>
        <v>41.051345822291644</v>
      </c>
      <c r="J75" s="36">
        <f>'Migration Rates'!F76</f>
        <v>0.41801344650167455</v>
      </c>
      <c r="K75" s="19">
        <f t="shared" si="17"/>
        <v>58.21136037299989</v>
      </c>
      <c r="L75" s="28"/>
      <c r="M75" s="30" t="s">
        <v>19</v>
      </c>
      <c r="N75" s="20">
        <f t="shared" si="13"/>
        <v>58.21136037299989</v>
      </c>
      <c r="O75" s="37">
        <f>'Survival Rates'!J86</f>
        <v>0.9364072045612019</v>
      </c>
      <c r="P75" s="30" t="s">
        <v>50</v>
      </c>
      <c r="Q75" s="30" t="s">
        <v>20</v>
      </c>
      <c r="R75" s="19">
        <f t="shared" si="14"/>
        <v>54.50953724058555</v>
      </c>
      <c r="S75" s="36">
        <f t="shared" si="12"/>
        <v>-0.3067277142551996</v>
      </c>
      <c r="T75" s="19">
        <f t="shared" si="15"/>
        <v>37.78995147767206</v>
      </c>
    </row>
    <row r="76" spans="3:20" ht="12.75">
      <c r="C76" s="30"/>
      <c r="D76" s="30" t="s">
        <v>19</v>
      </c>
      <c r="E76" s="20">
        <f>'Observed Data'!F44</f>
        <v>24</v>
      </c>
      <c r="F76" s="37">
        <f>'Survival Rates'!H86</f>
        <v>0.9364072045612019</v>
      </c>
      <c r="G76" s="30" t="s">
        <v>50</v>
      </c>
      <c r="H76" s="30" t="s">
        <v>20</v>
      </c>
      <c r="I76" s="19">
        <f t="shared" si="16"/>
        <v>22.473772909468845</v>
      </c>
      <c r="J76" s="36">
        <f>'Migration Rates'!F77</f>
        <v>-0.3067277142551996</v>
      </c>
      <c r="K76" s="19">
        <f t="shared" si="17"/>
        <v>15.580443914257039</v>
      </c>
      <c r="L76" s="28"/>
      <c r="M76" s="30" t="s">
        <v>20</v>
      </c>
      <c r="N76" s="20">
        <f t="shared" si="13"/>
        <v>15.580443914257039</v>
      </c>
      <c r="O76" s="37">
        <f>'Survival Rates'!J87</f>
        <v>0.907180273311694</v>
      </c>
      <c r="P76" s="30" t="s">
        <v>50</v>
      </c>
      <c r="Q76" s="30" t="s">
        <v>21</v>
      </c>
      <c r="R76" s="19">
        <f t="shared" si="14"/>
        <v>14.13427136845322</v>
      </c>
      <c r="S76" s="36">
        <f t="shared" si="12"/>
        <v>0.48478922642515554</v>
      </c>
      <c r="T76" s="19">
        <f t="shared" si="15"/>
        <v>20.98641385124888</v>
      </c>
    </row>
    <row r="77" spans="3:20" ht="12.75">
      <c r="C77" s="30"/>
      <c r="D77" s="30" t="s">
        <v>20</v>
      </c>
      <c r="E77" s="20">
        <f>'Observed Data'!F45</f>
        <v>21</v>
      </c>
      <c r="F77" s="37">
        <f>'Survival Rates'!H87</f>
        <v>0.907180273311694</v>
      </c>
      <c r="G77" s="30" t="s">
        <v>50</v>
      </c>
      <c r="H77" s="30" t="s">
        <v>21</v>
      </c>
      <c r="I77" s="19">
        <f t="shared" si="16"/>
        <v>19.050785739545574</v>
      </c>
      <c r="J77" s="36">
        <f>'Migration Rates'!F78</f>
        <v>0.48478922642515554</v>
      </c>
      <c r="K77" s="19">
        <f t="shared" si="17"/>
        <v>28.286401421011256</v>
      </c>
      <c r="L77" s="28"/>
      <c r="M77" s="30" t="s">
        <v>21</v>
      </c>
      <c r="N77" s="20">
        <f t="shared" si="13"/>
        <v>28.286401421011256</v>
      </c>
      <c r="O77" s="37">
        <f>'Survival Rates'!J88</f>
        <v>0.8705030194145009</v>
      </c>
      <c r="P77" s="30" t="s">
        <v>50</v>
      </c>
      <c r="Q77" s="30" t="s">
        <v>22</v>
      </c>
      <c r="R77" s="19">
        <f t="shared" si="14"/>
        <v>24.623397845360927</v>
      </c>
      <c r="S77" s="36">
        <f t="shared" si="12"/>
        <v>0.4949906734771817</v>
      </c>
      <c r="T77" s="19">
        <f t="shared" si="15"/>
        <v>36.811750128132715</v>
      </c>
    </row>
    <row r="78" spans="3:20" ht="12.75">
      <c r="C78" s="30"/>
      <c r="D78" s="30" t="s">
        <v>21</v>
      </c>
      <c r="E78" s="20">
        <f>'Observed Data'!F46</f>
        <v>26</v>
      </c>
      <c r="F78" s="37">
        <f>'Survival Rates'!H88</f>
        <v>0.8705030194145009</v>
      </c>
      <c r="G78" s="30" t="s">
        <v>50</v>
      </c>
      <c r="H78" s="30" t="s">
        <v>22</v>
      </c>
      <c r="I78" s="19">
        <f t="shared" si="16"/>
        <v>22.633078504777025</v>
      </c>
      <c r="J78" s="36">
        <f>'Migration Rates'!F79</f>
        <v>0.4949906734771817</v>
      </c>
      <c r="K78" s="19">
        <f t="shared" si="17"/>
        <v>33.836241276718525</v>
      </c>
      <c r="L78" s="28"/>
      <c r="M78" s="30" t="s">
        <v>22</v>
      </c>
      <c r="N78" s="20">
        <f t="shared" si="13"/>
        <v>33.836241276718525</v>
      </c>
      <c r="O78" s="37">
        <f>'Survival Rates'!J89</f>
        <v>0.8210067070906274</v>
      </c>
      <c r="P78" s="30" t="s">
        <v>50</v>
      </c>
      <c r="Q78" s="30" t="s">
        <v>23</v>
      </c>
      <c r="R78" s="19">
        <f t="shared" si="14"/>
        <v>27.779781030922642</v>
      </c>
      <c r="S78" s="36">
        <f t="shared" si="12"/>
        <v>-0.4650403034490828</v>
      </c>
      <c r="T78" s="19">
        <f t="shared" si="15"/>
        <v>14.861063230553302</v>
      </c>
    </row>
    <row r="79" spans="3:20" ht="12.75">
      <c r="C79" s="30"/>
      <c r="D79" s="30" t="s">
        <v>22</v>
      </c>
      <c r="E79" s="20">
        <f>'Observed Data'!F47</f>
        <v>24</v>
      </c>
      <c r="F79" s="37">
        <f>'Survival Rates'!H89</f>
        <v>0.8210067070906274</v>
      </c>
      <c r="G79" s="30" t="s">
        <v>50</v>
      </c>
      <c r="H79" s="30" t="s">
        <v>23</v>
      </c>
      <c r="I79" s="19">
        <f t="shared" si="16"/>
        <v>19.704160970175057</v>
      </c>
      <c r="J79" s="36">
        <f>'Migration Rates'!F80</f>
        <v>-0.4650403034490828</v>
      </c>
      <c r="K79" s="19">
        <f t="shared" si="17"/>
        <v>10.540931973395274</v>
      </c>
      <c r="L79" s="28"/>
      <c r="M79" s="30" t="s">
        <v>23</v>
      </c>
      <c r="N79" s="20">
        <f t="shared" si="13"/>
        <v>10.540931973395274</v>
      </c>
      <c r="O79" s="37">
        <f>'Survival Rates'!J90</f>
        <v>0.7524596780487804</v>
      </c>
      <c r="P79" s="30" t="s">
        <v>50</v>
      </c>
      <c r="Q79" s="30" t="s">
        <v>24</v>
      </c>
      <c r="R79" s="19">
        <f t="shared" si="14"/>
        <v>7.931626279035104</v>
      </c>
      <c r="S79" s="36">
        <f t="shared" si="12"/>
        <v>1.1209327838814873</v>
      </c>
      <c r="T79" s="19">
        <f t="shared" si="15"/>
        <v>16.822446204701485</v>
      </c>
    </row>
    <row r="80" spans="3:20" ht="12.75">
      <c r="C80" s="30"/>
      <c r="D80" s="30" t="s">
        <v>23</v>
      </c>
      <c r="E80" s="20">
        <f>'Observed Data'!F48</f>
        <v>14</v>
      </c>
      <c r="F80" s="37">
        <f>'Survival Rates'!H90</f>
        <v>0.7524596780487804</v>
      </c>
      <c r="G80" s="30" t="s">
        <v>50</v>
      </c>
      <c r="H80" s="30" t="s">
        <v>24</v>
      </c>
      <c r="I80" s="19">
        <f t="shared" si="16"/>
        <v>10.534435492682926</v>
      </c>
      <c r="J80" s="36">
        <f>'Migration Rates'!F81</f>
        <v>1.1209327838814873</v>
      </c>
      <c r="K80" s="19">
        <f t="shared" si="17"/>
        <v>22.342829596115948</v>
      </c>
      <c r="L80" s="28"/>
      <c r="M80" s="30" t="s">
        <v>24</v>
      </c>
      <c r="N80" s="20">
        <f t="shared" si="13"/>
        <v>22.342829596115948</v>
      </c>
      <c r="O80" s="37">
        <f>'Survival Rates'!J91</f>
        <v>0.6613467743191671</v>
      </c>
      <c r="P80" s="30" t="s">
        <v>50</v>
      </c>
      <c r="Q80" s="30" t="s">
        <v>25</v>
      </c>
      <c r="R80" s="19">
        <f>(N80*O80)+(N81*O81)</f>
        <v>27.70508684837262</v>
      </c>
      <c r="S80" s="36">
        <f t="shared" si="12"/>
        <v>-0.05980660808736046</v>
      </c>
      <c r="T80" s="19">
        <f t="shared" si="15"/>
        <v>26.048139577205713</v>
      </c>
    </row>
    <row r="81" spans="3:18" ht="12.75">
      <c r="C81" s="30"/>
      <c r="D81" s="30" t="s">
        <v>24</v>
      </c>
      <c r="E81" s="20">
        <f>'Observed Data'!F49</f>
        <v>29</v>
      </c>
      <c r="F81" s="37">
        <f>'Survival Rates'!H91</f>
        <v>0.6613467743191671</v>
      </c>
      <c r="G81" s="30" t="s">
        <v>50</v>
      </c>
      <c r="H81" s="30" t="s">
        <v>25</v>
      </c>
      <c r="I81" s="19">
        <f>(E81*F81)+(E82*F82)</f>
        <v>30.790675023034133</v>
      </c>
      <c r="J81" s="36">
        <f>'Migration Rates'!F82</f>
        <v>-0.05980660808736046</v>
      </c>
      <c r="K81" s="19">
        <f t="shared" si="17"/>
        <v>28.949189189186253</v>
      </c>
      <c r="L81" s="28"/>
      <c r="M81" s="38" t="s">
        <v>25</v>
      </c>
      <c r="N81" s="20">
        <f t="shared" si="13"/>
        <v>28.949189189186253</v>
      </c>
      <c r="O81" s="37">
        <f>'Survival Rates'!J92</f>
        <v>0.44660071414531866</v>
      </c>
      <c r="P81" s="38" t="s">
        <v>51</v>
      </c>
      <c r="Q81" s="38" t="s">
        <v>52</v>
      </c>
      <c r="R81" s="30"/>
    </row>
    <row r="82" spans="3:20" ht="12.75">
      <c r="C82" s="30"/>
      <c r="D82" s="38" t="s">
        <v>25</v>
      </c>
      <c r="E82" s="20">
        <f>'Observed Data'!F50</f>
        <v>26</v>
      </c>
      <c r="F82" s="37">
        <f>'Survival Rates'!H92</f>
        <v>0.44660071414531866</v>
      </c>
      <c r="G82" s="38" t="s">
        <v>51</v>
      </c>
      <c r="H82" s="38" t="s">
        <v>52</v>
      </c>
      <c r="I82" s="30"/>
      <c r="L82" s="28"/>
      <c r="M82" s="38" t="s">
        <v>53</v>
      </c>
      <c r="N82" s="39">
        <f>SUM(N64:N81)</f>
        <v>663.5411523031455</v>
      </c>
      <c r="O82" s="38"/>
      <c r="P82" s="38"/>
      <c r="Q82" s="38"/>
      <c r="R82" s="30"/>
      <c r="T82" s="19">
        <f>SUM(T63:T80)</f>
        <v>685.5691517588784</v>
      </c>
    </row>
    <row r="83" spans="3:12" ht="12.75">
      <c r="C83" s="30"/>
      <c r="D83" s="38" t="s">
        <v>53</v>
      </c>
      <c r="E83" s="39">
        <f>SUM(E65:E82)</f>
        <v>626</v>
      </c>
      <c r="F83" s="38"/>
      <c r="G83" s="38"/>
      <c r="H83" s="38"/>
      <c r="I83" s="30"/>
      <c r="K83" s="19">
        <f>SUM(K64:K81)</f>
        <v>663.5411523031455</v>
      </c>
      <c r="L83" s="28"/>
    </row>
    <row r="84" spans="3:12" ht="12.75">
      <c r="C84" s="30"/>
      <c r="D84" s="30"/>
      <c r="E84" s="30"/>
      <c r="F84" s="30"/>
      <c r="G84" s="30"/>
      <c r="H84" s="30"/>
      <c r="I84" s="30"/>
      <c r="L84" s="28"/>
    </row>
    <row r="85" spans="3:12" ht="12.75">
      <c r="C85" s="30"/>
      <c r="D85" s="30"/>
      <c r="E85" s="30"/>
      <c r="F85" s="30"/>
      <c r="G85" s="30"/>
      <c r="H85" s="30"/>
      <c r="I85" s="30"/>
      <c r="L85" s="28"/>
    </row>
    <row r="86" spans="3:12" ht="12.75">
      <c r="C86" s="30"/>
      <c r="D86" s="40" t="s">
        <v>28</v>
      </c>
      <c r="E86" s="30"/>
      <c r="F86" s="30"/>
      <c r="G86" s="30"/>
      <c r="H86" s="30"/>
      <c r="I86" s="30"/>
      <c r="L86" s="28"/>
    </row>
    <row r="87" spans="3:17" ht="12.75">
      <c r="C87" s="30"/>
      <c r="D87" s="31"/>
      <c r="E87" s="31" t="s">
        <v>39</v>
      </c>
      <c r="F87" s="30"/>
      <c r="G87" s="31"/>
      <c r="H87" s="31"/>
      <c r="I87" s="30"/>
      <c r="L87" s="28"/>
      <c r="N87" s="29" t="s">
        <v>39</v>
      </c>
      <c r="P87" s="29"/>
      <c r="Q87" s="29"/>
    </row>
    <row r="88" spans="3:20" ht="12.75">
      <c r="C88" s="30"/>
      <c r="D88" s="31" t="s">
        <v>40</v>
      </c>
      <c r="E88" s="31" t="s">
        <v>54</v>
      </c>
      <c r="F88" s="31" t="s">
        <v>42</v>
      </c>
      <c r="G88" s="31"/>
      <c r="H88" s="31" t="s">
        <v>40</v>
      </c>
      <c r="I88" s="31" t="s">
        <v>43</v>
      </c>
      <c r="J88" s="31" t="s">
        <v>44</v>
      </c>
      <c r="K88" s="31" t="s">
        <v>45</v>
      </c>
      <c r="L88" s="28"/>
      <c r="N88" s="31" t="s">
        <v>54</v>
      </c>
      <c r="O88" s="31" t="s">
        <v>42</v>
      </c>
      <c r="P88" s="31"/>
      <c r="Q88" s="31" t="s">
        <v>40</v>
      </c>
      <c r="R88" s="31" t="s">
        <v>43</v>
      </c>
      <c r="S88" s="31" t="s">
        <v>44</v>
      </c>
      <c r="T88" s="31" t="s">
        <v>45</v>
      </c>
    </row>
    <row r="89" spans="3:20" ht="12.75">
      <c r="C89" s="30"/>
      <c r="D89" s="32" t="s">
        <v>46</v>
      </c>
      <c r="E89" s="32" t="s">
        <v>47</v>
      </c>
      <c r="F89" s="32">
        <v>2000</v>
      </c>
      <c r="G89" s="32"/>
      <c r="H89" s="32" t="s">
        <v>46</v>
      </c>
      <c r="I89" s="32">
        <v>2005</v>
      </c>
      <c r="J89" s="33" t="s">
        <v>48</v>
      </c>
      <c r="K89" s="33">
        <v>2005</v>
      </c>
      <c r="L89" s="28"/>
      <c r="N89" s="32" t="s">
        <v>49</v>
      </c>
      <c r="O89" s="32">
        <v>2005</v>
      </c>
      <c r="P89" s="32"/>
      <c r="Q89" s="32" t="s">
        <v>46</v>
      </c>
      <c r="R89" s="32">
        <v>2010</v>
      </c>
      <c r="S89" s="33" t="s">
        <v>48</v>
      </c>
      <c r="T89" s="33">
        <v>2010</v>
      </c>
    </row>
    <row r="90" spans="3:20" ht="13.5">
      <c r="C90" s="30"/>
      <c r="D90" s="31"/>
      <c r="E90" s="31"/>
      <c r="F90" s="31"/>
      <c r="G90" s="31"/>
      <c r="H90" s="32"/>
      <c r="I90" s="32"/>
      <c r="J90" s="33"/>
      <c r="K90" s="33"/>
      <c r="L90" s="28"/>
      <c r="M90" s="34"/>
      <c r="N90" s="20"/>
      <c r="O90" s="30"/>
      <c r="P90" s="30"/>
      <c r="Q90" s="30" t="s">
        <v>8</v>
      </c>
      <c r="R90" s="35">
        <f>S154</f>
        <v>51.24844291441737</v>
      </c>
      <c r="S90" s="36">
        <f>J91</f>
        <v>-0.11500197817477212</v>
      </c>
      <c r="T90" s="19">
        <f>R90+(R90*S90)</f>
        <v>45.35477060088249</v>
      </c>
    </row>
    <row r="91" spans="3:20" ht="13.5">
      <c r="C91" s="30"/>
      <c r="D91" s="34"/>
      <c r="E91" s="20"/>
      <c r="F91" s="30"/>
      <c r="G91" s="30"/>
      <c r="H91" s="30" t="s">
        <v>8</v>
      </c>
      <c r="I91" s="35">
        <f>J155</f>
        <v>52.55621572020994</v>
      </c>
      <c r="J91" s="36">
        <f>'Migration Rates'!F91</f>
        <v>-0.11500197817477212</v>
      </c>
      <c r="K91" s="19">
        <f>I91+(I91*J91)</f>
        <v>46.512146947005746</v>
      </c>
      <c r="L91" s="28"/>
      <c r="M91" s="30" t="s">
        <v>8</v>
      </c>
      <c r="N91" s="20">
        <f>K91</f>
        <v>46.512146947005746</v>
      </c>
      <c r="O91" s="37">
        <f>'Survival Rates'!J97</f>
        <v>0.9959396385402257</v>
      </c>
      <c r="P91" s="30" t="s">
        <v>50</v>
      </c>
      <c r="Q91" s="30" t="s">
        <v>9</v>
      </c>
      <c r="R91" s="19">
        <f>N91*O91</f>
        <v>46.323290818130765</v>
      </c>
      <c r="S91" s="36">
        <f aca="true" t="shared" si="18" ref="S91:S107">J92</f>
        <v>-0.21528780552978286</v>
      </c>
      <c r="T91" s="19">
        <f>R91+(R91*S91)</f>
        <v>36.35045119297745</v>
      </c>
    </row>
    <row r="92" spans="3:20" ht="12.75">
      <c r="C92" s="30"/>
      <c r="D92" s="30" t="s">
        <v>8</v>
      </c>
      <c r="E92" s="20">
        <f>'Observed Data'!K33</f>
        <v>39</v>
      </c>
      <c r="F92" s="37">
        <f>'Survival Rates'!H97</f>
        <v>0.9959396385402257</v>
      </c>
      <c r="G92" s="30" t="s">
        <v>50</v>
      </c>
      <c r="H92" s="30" t="s">
        <v>9</v>
      </c>
      <c r="I92" s="19">
        <f>E92*F92</f>
        <v>38.8416459030688</v>
      </c>
      <c r="J92" s="36">
        <f>'Migration Rates'!F92</f>
        <v>-0.21528780552978286</v>
      </c>
      <c r="K92" s="19">
        <f>I92+(I92*J92)</f>
        <v>30.47951319343224</v>
      </c>
      <c r="L92" s="28"/>
      <c r="M92" s="30" t="s">
        <v>9</v>
      </c>
      <c r="N92" s="20">
        <f aca="true" t="shared" si="19" ref="N92:N108">K92</f>
        <v>30.47951319343224</v>
      </c>
      <c r="O92" s="37">
        <f>'Survival Rates'!J98</f>
        <v>0.9981979776738135</v>
      </c>
      <c r="P92" s="30" t="s">
        <v>50</v>
      </c>
      <c r="Q92" s="30" t="s">
        <v>10</v>
      </c>
      <c r="R92" s="19">
        <f aca="true" t="shared" si="20" ref="R92:R106">N92*O92</f>
        <v>30.424588430166377</v>
      </c>
      <c r="S92" s="36">
        <f t="shared" si="18"/>
        <v>0.14978651740905619</v>
      </c>
      <c r="T92" s="19">
        <f aca="true" t="shared" si="21" ref="T92:T107">R92+(R92*S92)</f>
        <v>34.98178157472486</v>
      </c>
    </row>
    <row r="93" spans="3:20" ht="12.75">
      <c r="C93" s="30"/>
      <c r="D93" s="30" t="s">
        <v>9</v>
      </c>
      <c r="E93" s="20">
        <f>'Observed Data'!K34</f>
        <v>49</v>
      </c>
      <c r="F93" s="37">
        <f>'Survival Rates'!H98</f>
        <v>0.9981979776738135</v>
      </c>
      <c r="G93" s="30" t="s">
        <v>50</v>
      </c>
      <c r="H93" s="30" t="s">
        <v>10</v>
      </c>
      <c r="I93" s="19">
        <f aca="true" t="shared" si="22" ref="I93:I107">E93*F93</f>
        <v>48.91170090601686</v>
      </c>
      <c r="J93" s="36">
        <f>'Migration Rates'!F93</f>
        <v>0.14978651740905619</v>
      </c>
      <c r="K93" s="19">
        <f aca="true" t="shared" si="23" ref="K93:K108">I93+(I93*J93)</f>
        <v>56.23801424528251</v>
      </c>
      <c r="L93" s="28"/>
      <c r="M93" s="30" t="s">
        <v>10</v>
      </c>
      <c r="N93" s="20">
        <f t="shared" si="19"/>
        <v>56.23801424528251</v>
      </c>
      <c r="O93" s="37">
        <f>'Survival Rates'!J99</f>
        <v>0.9943983008818364</v>
      </c>
      <c r="P93" s="30" t="s">
        <v>50</v>
      </c>
      <c r="Q93" s="30" t="s">
        <v>11</v>
      </c>
      <c r="R93" s="19">
        <f t="shared" si="20"/>
        <v>55.92298581047744</v>
      </c>
      <c r="S93" s="36">
        <f t="shared" si="18"/>
        <v>-0.15178712508952014</v>
      </c>
      <c r="T93" s="19">
        <f t="shared" si="21"/>
        <v>47.43459656788304</v>
      </c>
    </row>
    <row r="94" spans="3:20" ht="12.75">
      <c r="C94" s="30"/>
      <c r="D94" s="30" t="s">
        <v>10</v>
      </c>
      <c r="E94" s="20">
        <f>'Observed Data'!K35</f>
        <v>55</v>
      </c>
      <c r="F94" s="37">
        <f>'Survival Rates'!H99</f>
        <v>0.9943983008818364</v>
      </c>
      <c r="G94" s="30" t="s">
        <v>50</v>
      </c>
      <c r="H94" s="30" t="s">
        <v>11</v>
      </c>
      <c r="I94" s="19">
        <f t="shared" si="22"/>
        <v>54.691906548501</v>
      </c>
      <c r="J94" s="36">
        <f>'Migration Rates'!F94</f>
        <v>-0.15178712508952014</v>
      </c>
      <c r="K94" s="19">
        <f t="shared" si="23"/>
        <v>46.39037928783934</v>
      </c>
      <c r="L94" s="28"/>
      <c r="M94" s="30" t="s">
        <v>11</v>
      </c>
      <c r="N94" s="20">
        <f t="shared" si="19"/>
        <v>46.39037928783934</v>
      </c>
      <c r="O94" s="37">
        <f>'Survival Rates'!J100</f>
        <v>0.9871991350244015</v>
      </c>
      <c r="P94" s="30" t="s">
        <v>50</v>
      </c>
      <c r="Q94" s="30" t="s">
        <v>12</v>
      </c>
      <c r="R94" s="19">
        <f t="shared" si="20"/>
        <v>45.7965423064089</v>
      </c>
      <c r="S94" s="36">
        <f t="shared" si="18"/>
        <v>-0.15160437810206448</v>
      </c>
      <c r="T94" s="19">
        <f t="shared" si="21"/>
        <v>38.853585990820896</v>
      </c>
    </row>
    <row r="95" spans="3:20" ht="12.75">
      <c r="C95" s="30"/>
      <c r="D95" s="30" t="s">
        <v>11</v>
      </c>
      <c r="E95" s="20">
        <f>'Observed Data'!K36</f>
        <v>45</v>
      </c>
      <c r="F95" s="37">
        <f>'Survival Rates'!H100</f>
        <v>0.9871991350244015</v>
      </c>
      <c r="G95" s="30" t="s">
        <v>50</v>
      </c>
      <c r="H95" s="30" t="s">
        <v>12</v>
      </c>
      <c r="I95" s="19">
        <f t="shared" si="22"/>
        <v>44.42396107609807</v>
      </c>
      <c r="J95" s="36">
        <f>'Migration Rates'!F95</f>
        <v>-0.15160437810206448</v>
      </c>
      <c r="K95" s="19">
        <f t="shared" si="23"/>
        <v>37.6890940843259</v>
      </c>
      <c r="L95" s="28"/>
      <c r="M95" s="30" t="s">
        <v>12</v>
      </c>
      <c r="N95" s="20">
        <f t="shared" si="19"/>
        <v>37.6890940843259</v>
      </c>
      <c r="O95" s="37">
        <f>'Survival Rates'!J101</f>
        <v>0.9825595908414286</v>
      </c>
      <c r="P95" s="30" t="s">
        <v>50</v>
      </c>
      <c r="Q95" s="30" t="s">
        <v>13</v>
      </c>
      <c r="R95" s="19">
        <f t="shared" si="20"/>
        <v>37.03178086267937</v>
      </c>
      <c r="S95" s="36">
        <f t="shared" si="18"/>
        <v>0.9083263182730221</v>
      </c>
      <c r="T95" s="19">
        <f t="shared" si="21"/>
        <v>70.66872203277029</v>
      </c>
    </row>
    <row r="96" spans="3:20" ht="12.75">
      <c r="C96" s="30"/>
      <c r="D96" s="30" t="s">
        <v>12</v>
      </c>
      <c r="E96" s="20">
        <f>'Observed Data'!K37</f>
        <v>35</v>
      </c>
      <c r="F96" s="37">
        <f>'Survival Rates'!H101</f>
        <v>0.9825595908414286</v>
      </c>
      <c r="G96" s="30" t="s">
        <v>50</v>
      </c>
      <c r="H96" s="30" t="s">
        <v>13</v>
      </c>
      <c r="I96" s="19">
        <f t="shared" si="22"/>
        <v>34.38958567945</v>
      </c>
      <c r="J96" s="36">
        <f>'Migration Rates'!F96</f>
        <v>0.9083263182730221</v>
      </c>
      <c r="K96" s="19">
        <f t="shared" si="23"/>
        <v>65.62655142659946</v>
      </c>
      <c r="L96" s="28"/>
      <c r="M96" s="30" t="s">
        <v>13</v>
      </c>
      <c r="N96" s="20">
        <f t="shared" si="19"/>
        <v>65.62655142659946</v>
      </c>
      <c r="O96" s="37">
        <f>'Survival Rates'!J102</f>
        <v>0.9787867892052698</v>
      </c>
      <c r="P96" s="30" t="s">
        <v>50</v>
      </c>
      <c r="Q96" s="30" t="s">
        <v>14</v>
      </c>
      <c r="R96" s="19">
        <f t="shared" si="20"/>
        <v>64.23440155745581</v>
      </c>
      <c r="S96" s="36">
        <f t="shared" si="18"/>
        <v>0.47772344814994877</v>
      </c>
      <c r="T96" s="19">
        <f t="shared" si="21"/>
        <v>94.92068135933204</v>
      </c>
    </row>
    <row r="97" spans="3:20" ht="12.75">
      <c r="C97" s="30"/>
      <c r="D97" s="30" t="s">
        <v>13</v>
      </c>
      <c r="E97" s="20">
        <f>'Observed Data'!K38</f>
        <v>90</v>
      </c>
      <c r="F97" s="37">
        <f>'Survival Rates'!H102</f>
        <v>0.9787867892052698</v>
      </c>
      <c r="G97" s="30" t="s">
        <v>50</v>
      </c>
      <c r="H97" s="30" t="s">
        <v>14</v>
      </c>
      <c r="I97" s="19">
        <f t="shared" si="22"/>
        <v>88.09081102847429</v>
      </c>
      <c r="J97" s="36">
        <f>'Migration Rates'!F97</f>
        <v>0.47772344814994877</v>
      </c>
      <c r="K97" s="19">
        <f t="shared" si="23"/>
        <v>130.17385702332257</v>
      </c>
      <c r="L97" s="28"/>
      <c r="M97" s="30" t="s">
        <v>14</v>
      </c>
      <c r="N97" s="20">
        <f t="shared" si="19"/>
        <v>130.17385702332257</v>
      </c>
      <c r="O97" s="37">
        <f>'Survival Rates'!J103</f>
        <v>0.9736607357647498</v>
      </c>
      <c r="P97" s="30" t="s">
        <v>50</v>
      </c>
      <c r="Q97" s="30" t="s">
        <v>15</v>
      </c>
      <c r="R97" s="19">
        <f t="shared" si="20"/>
        <v>126.7451734066636</v>
      </c>
      <c r="S97" s="36">
        <f t="shared" si="18"/>
        <v>-0.0019864897550810057</v>
      </c>
      <c r="T97" s="19">
        <f t="shared" si="21"/>
        <v>126.49339541818529</v>
      </c>
    </row>
    <row r="98" spans="3:20" ht="12.75">
      <c r="C98" s="30"/>
      <c r="D98" s="30" t="s">
        <v>14</v>
      </c>
      <c r="E98" s="20">
        <f>'Observed Data'!K39</f>
        <v>64</v>
      </c>
      <c r="F98" s="37">
        <f>'Survival Rates'!H103</f>
        <v>0.9736607357647498</v>
      </c>
      <c r="G98" s="30" t="s">
        <v>50</v>
      </c>
      <c r="H98" s="30" t="s">
        <v>15</v>
      </c>
      <c r="I98" s="19">
        <f t="shared" si="22"/>
        <v>62.314287088943985</v>
      </c>
      <c r="J98" s="36">
        <f>'Migration Rates'!F98</f>
        <v>-0.0019864897550810057</v>
      </c>
      <c r="K98" s="19">
        <f t="shared" si="23"/>
        <v>62.19050039604662</v>
      </c>
      <c r="L98" s="28"/>
      <c r="M98" s="30" t="s">
        <v>15</v>
      </c>
      <c r="N98" s="20">
        <f t="shared" si="19"/>
        <v>62.19050039604662</v>
      </c>
      <c r="O98" s="37">
        <f>'Survival Rates'!J104</f>
        <v>0.9676676631549838</v>
      </c>
      <c r="P98" s="30" t="s">
        <v>50</v>
      </c>
      <c r="Q98" s="30" t="s">
        <v>16</v>
      </c>
      <c r="R98" s="19">
        <f t="shared" si="20"/>
        <v>60.17973618868153</v>
      </c>
      <c r="S98" s="36">
        <f t="shared" si="18"/>
        <v>-0.2020307022873763</v>
      </c>
      <c r="T98" s="19">
        <f t="shared" si="21"/>
        <v>48.021581823013165</v>
      </c>
    </row>
    <row r="99" spans="3:20" ht="12.75">
      <c r="C99" s="30"/>
      <c r="D99" s="30" t="s">
        <v>15</v>
      </c>
      <c r="E99" s="20">
        <f>'Observed Data'!K40</f>
        <v>40</v>
      </c>
      <c r="F99" s="37">
        <f>'Survival Rates'!H104</f>
        <v>0.9676676631549838</v>
      </c>
      <c r="G99" s="30" t="s">
        <v>50</v>
      </c>
      <c r="H99" s="30" t="s">
        <v>16</v>
      </c>
      <c r="I99" s="19">
        <f t="shared" si="22"/>
        <v>38.70670652619935</v>
      </c>
      <c r="J99" s="36">
        <f>'Migration Rates'!F99</f>
        <v>-0.2020307022873763</v>
      </c>
      <c r="K99" s="19">
        <f t="shared" si="23"/>
        <v>30.886763423479923</v>
      </c>
      <c r="L99" s="28"/>
      <c r="M99" s="30" t="s">
        <v>16</v>
      </c>
      <c r="N99" s="20">
        <f t="shared" si="19"/>
        <v>30.886763423479923</v>
      </c>
      <c r="O99" s="37">
        <f>'Survival Rates'!J105</f>
        <v>0.9609699821831517</v>
      </c>
      <c r="P99" s="30" t="s">
        <v>50</v>
      </c>
      <c r="Q99" s="30" t="s">
        <v>17</v>
      </c>
      <c r="R99" s="19">
        <f t="shared" si="20"/>
        <v>29.681252496756724</v>
      </c>
      <c r="S99" s="36">
        <f t="shared" si="18"/>
        <v>0.06827723322536694</v>
      </c>
      <c r="T99" s="19">
        <f t="shared" si="21"/>
        <v>31.707806295898788</v>
      </c>
    </row>
    <row r="100" spans="3:20" ht="12.75">
      <c r="C100" s="30"/>
      <c r="D100" s="30" t="s">
        <v>16</v>
      </c>
      <c r="E100" s="20">
        <f>'Observed Data'!K41</f>
        <v>51</v>
      </c>
      <c r="F100" s="37">
        <f>'Survival Rates'!H105</f>
        <v>0.9609699821831517</v>
      </c>
      <c r="G100" s="30" t="s">
        <v>50</v>
      </c>
      <c r="H100" s="30" t="s">
        <v>17</v>
      </c>
      <c r="I100" s="19">
        <f t="shared" si="22"/>
        <v>49.00946909134073</v>
      </c>
      <c r="J100" s="36">
        <f>'Migration Rates'!F100</f>
        <v>0.06827723322536694</v>
      </c>
      <c r="K100" s="19">
        <f t="shared" si="23"/>
        <v>52.35570004274162</v>
      </c>
      <c r="L100" s="28"/>
      <c r="M100" s="30" t="s">
        <v>17</v>
      </c>
      <c r="N100" s="20">
        <f t="shared" si="19"/>
        <v>52.35570004274162</v>
      </c>
      <c r="O100" s="37">
        <f>'Survival Rates'!J106</f>
        <v>0.9453565570231202</v>
      </c>
      <c r="P100" s="30" t="s">
        <v>50</v>
      </c>
      <c r="Q100" s="30" t="s">
        <v>18</v>
      </c>
      <c r="R100" s="19">
        <f t="shared" si="20"/>
        <v>49.49480433294144</v>
      </c>
      <c r="S100" s="36">
        <f t="shared" si="18"/>
        <v>0.31134109846800473</v>
      </c>
      <c r="T100" s="19">
        <f t="shared" si="21"/>
        <v>64.90457108241839</v>
      </c>
    </row>
    <row r="101" spans="3:20" ht="12.75">
      <c r="C101" s="30"/>
      <c r="D101" s="30" t="s">
        <v>17</v>
      </c>
      <c r="E101" s="20">
        <f>'Observed Data'!K42</f>
        <v>14</v>
      </c>
      <c r="F101" s="37">
        <f>'Survival Rates'!H106</f>
        <v>0.9453565570231202</v>
      </c>
      <c r="G101" s="30" t="s">
        <v>50</v>
      </c>
      <c r="H101" s="30" t="s">
        <v>18</v>
      </c>
      <c r="I101" s="19">
        <f t="shared" si="22"/>
        <v>13.234991798323682</v>
      </c>
      <c r="J101" s="36">
        <f>'Migration Rates'!F101</f>
        <v>0.31134109846800473</v>
      </c>
      <c r="K101" s="19">
        <f t="shared" si="23"/>
        <v>17.35558868302881</v>
      </c>
      <c r="L101" s="28"/>
      <c r="M101" s="30" t="s">
        <v>18</v>
      </c>
      <c r="N101" s="20">
        <f t="shared" si="19"/>
        <v>17.35558868302881</v>
      </c>
      <c r="O101" s="37">
        <f>'Survival Rates'!J107</f>
        <v>0.9194822071689082</v>
      </c>
      <c r="P101" s="30" t="s">
        <v>50</v>
      </c>
      <c r="Q101" s="30" t="s">
        <v>19</v>
      </c>
      <c r="R101" s="19">
        <f t="shared" si="20"/>
        <v>15.958154988987054</v>
      </c>
      <c r="S101" s="36">
        <f t="shared" si="18"/>
        <v>0.17965036433412446</v>
      </c>
      <c r="T101" s="19">
        <f t="shared" si="21"/>
        <v>18.825043346859005</v>
      </c>
    </row>
    <row r="102" spans="3:20" ht="12.75">
      <c r="C102" s="30"/>
      <c r="D102" s="30" t="s">
        <v>18</v>
      </c>
      <c r="E102" s="20">
        <f>'Observed Data'!K43</f>
        <v>20</v>
      </c>
      <c r="F102" s="37">
        <f>'Survival Rates'!H107</f>
        <v>0.9194822071689082</v>
      </c>
      <c r="G102" s="30" t="s">
        <v>50</v>
      </c>
      <c r="H102" s="30" t="s">
        <v>19</v>
      </c>
      <c r="I102" s="19">
        <f t="shared" si="22"/>
        <v>18.389644143378163</v>
      </c>
      <c r="J102" s="36">
        <f>'Migration Rates'!F102</f>
        <v>0.17965036433412446</v>
      </c>
      <c r="K102" s="19">
        <f t="shared" si="23"/>
        <v>21.69335041371095</v>
      </c>
      <c r="L102" s="28"/>
      <c r="M102" s="30" t="s">
        <v>19</v>
      </c>
      <c r="N102" s="20">
        <f t="shared" si="19"/>
        <v>21.69335041371095</v>
      </c>
      <c r="O102" s="37">
        <f>'Survival Rates'!J108</f>
        <v>0.8842514668485328</v>
      </c>
      <c r="P102" s="30" t="s">
        <v>50</v>
      </c>
      <c r="Q102" s="30" t="s">
        <v>20</v>
      </c>
      <c r="R102" s="19">
        <f t="shared" si="20"/>
        <v>19.18237692418313</v>
      </c>
      <c r="S102" s="36">
        <f t="shared" si="18"/>
        <v>-0.2573395971727735</v>
      </c>
      <c r="T102" s="19">
        <f t="shared" si="21"/>
        <v>14.24599177369754</v>
      </c>
    </row>
    <row r="103" spans="3:20" ht="12.75">
      <c r="C103" s="30"/>
      <c r="D103" s="30" t="s">
        <v>19</v>
      </c>
      <c r="E103" s="20">
        <f>'Observed Data'!K44</f>
        <v>37</v>
      </c>
      <c r="F103" s="37">
        <f>'Survival Rates'!H108</f>
        <v>0.8842514668485328</v>
      </c>
      <c r="G103" s="30" t="s">
        <v>50</v>
      </c>
      <c r="H103" s="30" t="s">
        <v>20</v>
      </c>
      <c r="I103" s="19">
        <f t="shared" si="22"/>
        <v>32.71730427339571</v>
      </c>
      <c r="J103" s="36">
        <f>'Migration Rates'!F103</f>
        <v>-0.2573395971727735</v>
      </c>
      <c r="K103" s="19">
        <f t="shared" si="23"/>
        <v>24.297846371101</v>
      </c>
      <c r="L103" s="28"/>
      <c r="M103" s="30" t="s">
        <v>20</v>
      </c>
      <c r="N103" s="20">
        <f t="shared" si="19"/>
        <v>24.297846371101</v>
      </c>
      <c r="O103" s="37">
        <f>'Survival Rates'!J109</f>
        <v>0.8387590322489948</v>
      </c>
      <c r="P103" s="30" t="s">
        <v>50</v>
      </c>
      <c r="Q103" s="30" t="s">
        <v>21</v>
      </c>
      <c r="R103" s="19">
        <f t="shared" si="20"/>
        <v>20.380038107959425</v>
      </c>
      <c r="S103" s="36">
        <f t="shared" si="18"/>
        <v>0.15971772696725958</v>
      </c>
      <c r="T103" s="19">
        <f t="shared" si="21"/>
        <v>23.635091470068833</v>
      </c>
    </row>
    <row r="104" spans="3:20" ht="12.75">
      <c r="C104" s="30"/>
      <c r="D104" s="30" t="s">
        <v>20</v>
      </c>
      <c r="E104" s="20">
        <f>'Observed Data'!K45</f>
        <v>19</v>
      </c>
      <c r="F104" s="37">
        <f>'Survival Rates'!H109</f>
        <v>0.8387590322489948</v>
      </c>
      <c r="G104" s="30" t="s">
        <v>50</v>
      </c>
      <c r="H104" s="30" t="s">
        <v>21</v>
      </c>
      <c r="I104" s="19">
        <f t="shared" si="22"/>
        <v>15.936421612730902</v>
      </c>
      <c r="J104" s="36">
        <f>'Migration Rates'!F104</f>
        <v>0.15971772696725958</v>
      </c>
      <c r="K104" s="19">
        <f t="shared" si="23"/>
        <v>18.48175064870819</v>
      </c>
      <c r="L104" s="28"/>
      <c r="M104" s="30" t="s">
        <v>21</v>
      </c>
      <c r="N104" s="20">
        <f t="shared" si="19"/>
        <v>18.48175064870819</v>
      </c>
      <c r="O104" s="37">
        <f>'Survival Rates'!J110</f>
        <v>0.7835249079416193</v>
      </c>
      <c r="P104" s="30" t="s">
        <v>50</v>
      </c>
      <c r="Q104" s="30" t="s">
        <v>22</v>
      </c>
      <c r="R104" s="19">
        <f t="shared" si="20"/>
        <v>14.480911975629047</v>
      </c>
      <c r="S104" s="36">
        <f t="shared" si="18"/>
        <v>0.6283942056413018</v>
      </c>
      <c r="T104" s="19">
        <f t="shared" si="21"/>
        <v>23.580633153516075</v>
      </c>
    </row>
    <row r="105" spans="3:20" ht="12.75">
      <c r="C105" s="30"/>
      <c r="D105" s="30" t="s">
        <v>21</v>
      </c>
      <c r="E105" s="20">
        <f>'Observed Data'!K46</f>
        <v>17</v>
      </c>
      <c r="F105" s="37">
        <f>'Survival Rates'!H110</f>
        <v>0.7835249079416193</v>
      </c>
      <c r="G105" s="30" t="s">
        <v>50</v>
      </c>
      <c r="H105" s="30" t="s">
        <v>22</v>
      </c>
      <c r="I105" s="19">
        <f t="shared" si="22"/>
        <v>13.319923435007528</v>
      </c>
      <c r="J105" s="36">
        <f>'Migration Rates'!F105</f>
        <v>0.6283942056413018</v>
      </c>
      <c r="K105" s="19">
        <f t="shared" si="23"/>
        <v>21.690086141152044</v>
      </c>
      <c r="L105" s="28"/>
      <c r="M105" s="30" t="s">
        <v>22</v>
      </c>
      <c r="N105" s="20">
        <f t="shared" si="19"/>
        <v>21.690086141152044</v>
      </c>
      <c r="O105" s="37">
        <f>'Survival Rates'!J111</f>
        <v>0.7143998033539344</v>
      </c>
      <c r="P105" s="30" t="s">
        <v>50</v>
      </c>
      <c r="Q105" s="30" t="s">
        <v>23</v>
      </c>
      <c r="R105" s="19">
        <f t="shared" si="20"/>
        <v>15.495393273968917</v>
      </c>
      <c r="S105" s="36">
        <f t="shared" si="18"/>
        <v>-0.21762480774068696</v>
      </c>
      <c r="T105" s="19">
        <f t="shared" si="21"/>
        <v>12.123211291855098</v>
      </c>
    </row>
    <row r="106" spans="3:20" ht="12.75">
      <c r="C106" s="30"/>
      <c r="D106" s="30" t="s">
        <v>22</v>
      </c>
      <c r="E106" s="20">
        <f>'Observed Data'!K47</f>
        <v>17</v>
      </c>
      <c r="F106" s="37">
        <f>'Survival Rates'!H111</f>
        <v>0.7143998033539344</v>
      </c>
      <c r="G106" s="30" t="s">
        <v>50</v>
      </c>
      <c r="H106" s="30" t="s">
        <v>23</v>
      </c>
      <c r="I106" s="19">
        <f t="shared" si="22"/>
        <v>12.144796657016885</v>
      </c>
      <c r="J106" s="36">
        <f>'Migration Rates'!F106</f>
        <v>-0.21762480774068696</v>
      </c>
      <c r="K106" s="19">
        <f t="shared" si="23"/>
        <v>9.501787619483848</v>
      </c>
      <c r="L106" s="28"/>
      <c r="M106" s="30" t="s">
        <v>23</v>
      </c>
      <c r="N106" s="20">
        <f t="shared" si="19"/>
        <v>9.501787619483848</v>
      </c>
      <c r="O106" s="37">
        <f>'Survival Rates'!J112</f>
        <v>0.6312666005913408</v>
      </c>
      <c r="P106" s="30" t="s">
        <v>50</v>
      </c>
      <c r="Q106" s="30" t="s">
        <v>24</v>
      </c>
      <c r="R106" s="19">
        <f t="shared" si="20"/>
        <v>5.998161170092456</v>
      </c>
      <c r="S106" s="36">
        <f t="shared" si="18"/>
        <v>0.03805082591060663</v>
      </c>
      <c r="T106" s="19">
        <f t="shared" si="21"/>
        <v>6.226396156559405</v>
      </c>
    </row>
    <row r="107" spans="3:20" ht="12.75">
      <c r="C107" s="30"/>
      <c r="D107" s="30" t="s">
        <v>23</v>
      </c>
      <c r="E107" s="20">
        <f>'Observed Data'!K48</f>
        <v>8</v>
      </c>
      <c r="F107" s="37">
        <f>'Survival Rates'!H112</f>
        <v>0.6312666005913408</v>
      </c>
      <c r="G107" s="30" t="s">
        <v>50</v>
      </c>
      <c r="H107" s="30" t="s">
        <v>24</v>
      </c>
      <c r="I107" s="19">
        <f t="shared" si="22"/>
        <v>5.050132804730726</v>
      </c>
      <c r="J107" s="36">
        <f>'Migration Rates'!F107</f>
        <v>0.03805082591060663</v>
      </c>
      <c r="K107" s="19">
        <f t="shared" si="23"/>
        <v>5.242294528908978</v>
      </c>
      <c r="L107" s="28"/>
      <c r="M107" s="30" t="s">
        <v>24</v>
      </c>
      <c r="N107" s="20">
        <f t="shared" si="19"/>
        <v>5.242294528908978</v>
      </c>
      <c r="O107" s="37">
        <f>'Survival Rates'!J113</f>
        <v>0.5352277884900623</v>
      </c>
      <c r="P107" s="30" t="s">
        <v>50</v>
      </c>
      <c r="Q107" s="30" t="s">
        <v>25</v>
      </c>
      <c r="R107" s="19">
        <f>(N107*O107)+(N108*O108)</f>
        <v>5.918503661313017</v>
      </c>
      <c r="S107" s="36">
        <f t="shared" si="18"/>
        <v>0.41497134400257407</v>
      </c>
      <c r="T107" s="19">
        <f t="shared" si="21"/>
        <v>8.374513080132235</v>
      </c>
    </row>
    <row r="108" spans="3:18" ht="12.75">
      <c r="C108" s="30"/>
      <c r="D108" s="30" t="s">
        <v>24</v>
      </c>
      <c r="E108" s="20">
        <f>'Observed Data'!K49</f>
        <v>5</v>
      </c>
      <c r="F108" s="37">
        <f>'Survival Rates'!H113</f>
        <v>0.5352277884900623</v>
      </c>
      <c r="G108" s="30" t="s">
        <v>50</v>
      </c>
      <c r="H108" s="30" t="s">
        <v>25</v>
      </c>
      <c r="I108" s="19">
        <f>(E108*F108)+(E109*F109)</f>
        <v>5.984445257894926</v>
      </c>
      <c r="J108" s="36">
        <f>'Migration Rates'!F108</f>
        <v>0.41497134400257407</v>
      </c>
      <c r="K108" s="19">
        <f t="shared" si="23"/>
        <v>8.467818549673414</v>
      </c>
      <c r="L108" s="28"/>
      <c r="M108" s="38" t="s">
        <v>25</v>
      </c>
      <c r="N108" s="20">
        <f t="shared" si="19"/>
        <v>8.467818549673414</v>
      </c>
      <c r="O108" s="37">
        <f>'Survival Rates'!J114</f>
        <v>0.3675895906049571</v>
      </c>
      <c r="P108" s="38" t="s">
        <v>51</v>
      </c>
      <c r="Q108" s="38" t="s">
        <v>52</v>
      </c>
      <c r="R108" s="30"/>
    </row>
    <row r="109" spans="3:20" ht="12.75">
      <c r="C109" s="30"/>
      <c r="D109" s="38" t="s">
        <v>25</v>
      </c>
      <c r="E109" s="20">
        <f>'Observed Data'!K50</f>
        <v>9</v>
      </c>
      <c r="F109" s="37">
        <f>'Survival Rates'!H114</f>
        <v>0.3675895906049571</v>
      </c>
      <c r="G109" s="38" t="s">
        <v>51</v>
      </c>
      <c r="H109" s="38" t="s">
        <v>52</v>
      </c>
      <c r="I109" s="30"/>
      <c r="L109" s="28"/>
      <c r="M109" s="38" t="s">
        <v>53</v>
      </c>
      <c r="N109" s="39">
        <f>SUM(N91:N108)</f>
        <v>685.273043025843</v>
      </c>
      <c r="O109" s="38"/>
      <c r="P109" s="38"/>
      <c r="Q109" s="38"/>
      <c r="R109" s="30"/>
      <c r="T109" s="19">
        <f>SUM(T90:T107)</f>
        <v>746.702824211595</v>
      </c>
    </row>
    <row r="110" spans="3:12" ht="12.75">
      <c r="C110" s="30"/>
      <c r="D110" s="38" t="s">
        <v>26</v>
      </c>
      <c r="E110" s="39">
        <f>SUM(E92:E109)</f>
        <v>614</v>
      </c>
      <c r="F110" s="38"/>
      <c r="G110" s="38"/>
      <c r="H110" s="38" t="s">
        <v>26</v>
      </c>
      <c r="I110" s="30"/>
      <c r="K110" s="19">
        <f>SUM(K91:K108)</f>
        <v>685.273043025843</v>
      </c>
      <c r="L110" s="28"/>
    </row>
    <row r="111" spans="3:12" ht="12.75">
      <c r="C111" s="30"/>
      <c r="D111" s="30"/>
      <c r="E111" s="30"/>
      <c r="F111" s="30"/>
      <c r="G111" s="30"/>
      <c r="H111" s="30"/>
      <c r="I111" s="30"/>
      <c r="L111" s="28"/>
    </row>
    <row r="112" spans="3:12" ht="12.75">
      <c r="C112" s="30"/>
      <c r="D112" s="30"/>
      <c r="E112" s="30"/>
      <c r="F112" s="30"/>
      <c r="G112" s="30"/>
      <c r="H112" s="30"/>
      <c r="I112" s="30"/>
      <c r="L112" s="28"/>
    </row>
    <row r="113" spans="3:12" ht="12.75">
      <c r="C113" s="30"/>
      <c r="D113" s="30"/>
      <c r="E113" s="30"/>
      <c r="F113" s="30"/>
      <c r="G113" s="30"/>
      <c r="H113" s="30"/>
      <c r="I113" s="30"/>
      <c r="L113" s="28"/>
    </row>
    <row r="114" spans="3:13" ht="12.75">
      <c r="C114" s="30"/>
      <c r="D114" s="30"/>
      <c r="E114" s="30"/>
      <c r="F114" s="30"/>
      <c r="G114" s="30"/>
      <c r="H114" s="30"/>
      <c r="I114" s="30"/>
      <c r="L114" s="28"/>
      <c r="M114" s="3" t="s">
        <v>55</v>
      </c>
    </row>
    <row r="115" spans="3:13" ht="12.75">
      <c r="C115" s="30"/>
      <c r="D115" s="3" t="s">
        <v>56</v>
      </c>
      <c r="L115" s="28"/>
      <c r="M115" s="3" t="s">
        <v>57</v>
      </c>
    </row>
    <row r="116" spans="3:19" ht="12.75">
      <c r="C116" s="30"/>
      <c r="D116" s="3" t="s">
        <v>57</v>
      </c>
      <c r="L116" s="28"/>
      <c r="M116" s="41"/>
      <c r="N116" s="29" t="s">
        <v>58</v>
      </c>
      <c r="O116" s="29"/>
      <c r="P116" s="29" t="s">
        <v>58</v>
      </c>
      <c r="Q116" s="42"/>
      <c r="R116" s="42"/>
      <c r="S116" s="29" t="s">
        <v>59</v>
      </c>
    </row>
    <row r="117" spans="3:19" ht="12.75">
      <c r="C117" s="30"/>
      <c r="D117" s="41"/>
      <c r="E117" s="29" t="s">
        <v>58</v>
      </c>
      <c r="F117" s="29"/>
      <c r="G117" s="29" t="s">
        <v>58</v>
      </c>
      <c r="H117" s="42"/>
      <c r="I117" s="42"/>
      <c r="J117" s="29" t="s">
        <v>59</v>
      </c>
      <c r="L117" s="28"/>
      <c r="M117" s="29" t="s">
        <v>60</v>
      </c>
      <c r="N117" s="29" t="s">
        <v>61</v>
      </c>
      <c r="O117" s="29" t="s">
        <v>60</v>
      </c>
      <c r="P117" s="29" t="s">
        <v>61</v>
      </c>
      <c r="Q117" s="29" t="s">
        <v>62</v>
      </c>
      <c r="R117" s="29" t="s">
        <v>63</v>
      </c>
      <c r="S117" s="29" t="s">
        <v>64</v>
      </c>
    </row>
    <row r="118" spans="3:19" ht="12.75">
      <c r="C118" s="30"/>
      <c r="D118" s="29" t="s">
        <v>60</v>
      </c>
      <c r="E118" s="29" t="s">
        <v>61</v>
      </c>
      <c r="F118" s="29" t="s">
        <v>60</v>
      </c>
      <c r="G118" s="29" t="s">
        <v>61</v>
      </c>
      <c r="H118" s="29" t="s">
        <v>62</v>
      </c>
      <c r="I118" s="29" t="s">
        <v>63</v>
      </c>
      <c r="J118" s="29" t="s">
        <v>64</v>
      </c>
      <c r="L118" s="28"/>
      <c r="M118" s="33">
        <v>2005</v>
      </c>
      <c r="N118" s="33">
        <v>2005</v>
      </c>
      <c r="O118" s="33">
        <v>2010</v>
      </c>
      <c r="P118" s="33">
        <v>2010</v>
      </c>
      <c r="Q118" s="33" t="s">
        <v>65</v>
      </c>
      <c r="R118" s="33" t="s">
        <v>66</v>
      </c>
      <c r="S118" s="33" t="s">
        <v>67</v>
      </c>
    </row>
    <row r="119" spans="3:19" ht="12.75">
      <c r="C119" s="30"/>
      <c r="D119" s="33">
        <v>2000</v>
      </c>
      <c r="E119" s="33">
        <v>2000</v>
      </c>
      <c r="F119" s="33">
        <v>2005</v>
      </c>
      <c r="G119" s="33">
        <v>2005</v>
      </c>
      <c r="H119" s="33" t="s">
        <v>65</v>
      </c>
      <c r="I119" s="33" t="s">
        <v>66</v>
      </c>
      <c r="J119" s="33" t="s">
        <v>67</v>
      </c>
      <c r="L119" s="28"/>
      <c r="M119" s="42" t="s">
        <v>10</v>
      </c>
      <c r="N119" s="43">
        <f>N12</f>
        <v>226.85282823384517</v>
      </c>
      <c r="O119" s="42" t="s">
        <v>11</v>
      </c>
      <c r="P119" s="19">
        <f>T12</f>
        <v>193.63938761610726</v>
      </c>
      <c r="Q119" s="44">
        <f>AVERAGE(N119,P119)</f>
        <v>210.24610792497623</v>
      </c>
      <c r="R119" s="45">
        <f>'Fertility Rates'!M9</f>
        <v>0.004</v>
      </c>
      <c r="S119" s="19">
        <f>Q119*R119</f>
        <v>0.8409844316999049</v>
      </c>
    </row>
    <row r="120" spans="3:19" ht="12.75">
      <c r="C120" s="30"/>
      <c r="D120" s="42" t="s">
        <v>10</v>
      </c>
      <c r="E120" s="43">
        <f>E13</f>
        <v>243</v>
      </c>
      <c r="F120" s="42" t="s">
        <v>11</v>
      </c>
      <c r="G120" s="19">
        <f>K13</f>
        <v>207.4224577980986</v>
      </c>
      <c r="H120" s="44">
        <f>AVERAGE(E120,G120)</f>
        <v>225.2112288990493</v>
      </c>
      <c r="I120" s="45">
        <f>'Fertility Rates'!K9</f>
        <v>0.004</v>
      </c>
      <c r="J120" s="19">
        <f>H120*I120</f>
        <v>0.9008449155961973</v>
      </c>
      <c r="L120" s="28"/>
      <c r="M120" s="42" t="s">
        <v>11</v>
      </c>
      <c r="N120" s="43">
        <f aca="true" t="shared" si="24" ref="N120:N126">N13</f>
        <v>207.4224577980986</v>
      </c>
      <c r="O120" s="42" t="s">
        <v>12</v>
      </c>
      <c r="P120" s="19">
        <f aca="true" t="shared" si="25" ref="P120:P126">T13</f>
        <v>167.39880864931416</v>
      </c>
      <c r="Q120" s="44">
        <f aca="true" t="shared" si="26" ref="Q120:Q126">AVERAGE(N120,P120)</f>
        <v>187.41063322370638</v>
      </c>
      <c r="R120" s="45">
        <f>'Fertility Rates'!M10</f>
        <v>0.23600000000000004</v>
      </c>
      <c r="S120" s="19">
        <f aca="true" t="shared" si="27" ref="S120:S126">Q120*R120</f>
        <v>44.228909440794716</v>
      </c>
    </row>
    <row r="121" spans="3:19" ht="12.75">
      <c r="C121" s="30"/>
      <c r="D121" s="42" t="s">
        <v>11</v>
      </c>
      <c r="E121" s="43">
        <f aca="true" t="shared" si="28" ref="E121:E127">E14</f>
        <v>243</v>
      </c>
      <c r="F121" s="42" t="s">
        <v>12</v>
      </c>
      <c r="G121" s="19">
        <f aca="true" t="shared" si="29" ref="G121:G127">K14</f>
        <v>196.11140921576828</v>
      </c>
      <c r="H121" s="44">
        <f aca="true" t="shared" si="30" ref="H121:H127">AVERAGE(E121,G121)</f>
        <v>219.55570460788414</v>
      </c>
      <c r="I121" s="45">
        <f>'Fertility Rates'!F10</f>
        <v>0.23600000000000004</v>
      </c>
      <c r="J121" s="19">
        <f aca="true" t="shared" si="31" ref="J121:J127">H121*I121</f>
        <v>51.815146287460664</v>
      </c>
      <c r="L121" s="28"/>
      <c r="M121" s="42" t="s">
        <v>12</v>
      </c>
      <c r="N121" s="43">
        <f t="shared" si="24"/>
        <v>196.11140921576828</v>
      </c>
      <c r="O121" s="42" t="s">
        <v>13</v>
      </c>
      <c r="P121" s="19">
        <f t="shared" si="25"/>
        <v>214.14235333425057</v>
      </c>
      <c r="Q121" s="44">
        <f t="shared" si="26"/>
        <v>205.12688127500942</v>
      </c>
      <c r="R121" s="45">
        <f>'Fertility Rates'!M11</f>
        <v>0.5245000000000001</v>
      </c>
      <c r="S121" s="19">
        <f t="shared" si="27"/>
        <v>107.58904922874245</v>
      </c>
    </row>
    <row r="122" spans="3:19" ht="12.75">
      <c r="C122" s="30"/>
      <c r="D122" s="42" t="s">
        <v>12</v>
      </c>
      <c r="E122" s="43">
        <f t="shared" si="28"/>
        <v>190</v>
      </c>
      <c r="F122" s="42" t="s">
        <v>13</v>
      </c>
      <c r="G122" s="19">
        <f t="shared" si="29"/>
        <v>207.46904678423053</v>
      </c>
      <c r="H122" s="44">
        <f t="shared" si="30"/>
        <v>198.73452339211525</v>
      </c>
      <c r="I122" s="45">
        <f>'Fertility Rates'!F11</f>
        <v>0.5245000000000001</v>
      </c>
      <c r="J122" s="19">
        <f t="shared" si="31"/>
        <v>104.23625751916447</v>
      </c>
      <c r="L122" s="28"/>
      <c r="M122" s="42" t="s">
        <v>13</v>
      </c>
      <c r="N122" s="43">
        <f t="shared" si="24"/>
        <v>207.46904678423053</v>
      </c>
      <c r="O122" s="42" t="s">
        <v>14</v>
      </c>
      <c r="P122" s="19">
        <f t="shared" si="25"/>
        <v>214.55320073286163</v>
      </c>
      <c r="Q122" s="44">
        <f t="shared" si="26"/>
        <v>211.0111237585461</v>
      </c>
      <c r="R122" s="45">
        <f>'Fertility Rates'!M12</f>
        <v>0.5465</v>
      </c>
      <c r="S122" s="19">
        <f t="shared" si="27"/>
        <v>115.31757913404543</v>
      </c>
    </row>
    <row r="123" spans="3:19" ht="12.75">
      <c r="C123" s="30"/>
      <c r="D123" s="42" t="s">
        <v>13</v>
      </c>
      <c r="E123" s="43">
        <f t="shared" si="28"/>
        <v>213</v>
      </c>
      <c r="F123" s="42" t="s">
        <v>14</v>
      </c>
      <c r="G123" s="19">
        <f t="shared" si="29"/>
        <v>220.27301163449079</v>
      </c>
      <c r="H123" s="44">
        <f t="shared" si="30"/>
        <v>216.6365058172454</v>
      </c>
      <c r="I123" s="45">
        <f>'Fertility Rates'!F12</f>
        <v>0.5465</v>
      </c>
      <c r="J123" s="19">
        <f t="shared" si="31"/>
        <v>118.3918504291246</v>
      </c>
      <c r="L123" s="28"/>
      <c r="M123" s="42" t="s">
        <v>14</v>
      </c>
      <c r="N123" s="43">
        <f t="shared" si="24"/>
        <v>220.27301163449079</v>
      </c>
      <c r="O123" s="42" t="s">
        <v>15</v>
      </c>
      <c r="P123" s="19">
        <f t="shared" si="25"/>
        <v>266.1621746997634</v>
      </c>
      <c r="Q123" s="44">
        <f t="shared" si="26"/>
        <v>243.2175931671271</v>
      </c>
      <c r="R123" s="45">
        <f>'Fertility Rates'!M13</f>
        <v>0.3885</v>
      </c>
      <c r="S123" s="19">
        <f t="shared" si="27"/>
        <v>94.49003494542887</v>
      </c>
    </row>
    <row r="124" spans="3:19" ht="12.75">
      <c r="C124" s="30"/>
      <c r="D124" s="42" t="s">
        <v>14</v>
      </c>
      <c r="E124" s="43">
        <f t="shared" si="28"/>
        <v>219</v>
      </c>
      <c r="F124" s="42" t="s">
        <v>15</v>
      </c>
      <c r="G124" s="19">
        <f t="shared" si="29"/>
        <v>264.62395836295497</v>
      </c>
      <c r="H124" s="44">
        <f t="shared" si="30"/>
        <v>241.81197918147748</v>
      </c>
      <c r="I124" s="45">
        <f>'Fertility Rates'!F13</f>
        <v>0.3885</v>
      </c>
      <c r="J124" s="19">
        <f t="shared" si="31"/>
        <v>93.943953912004</v>
      </c>
      <c r="L124" s="28"/>
      <c r="M124" s="42" t="s">
        <v>15</v>
      </c>
      <c r="N124" s="43">
        <f t="shared" si="24"/>
        <v>264.62395836295497</v>
      </c>
      <c r="O124" s="42" t="s">
        <v>16</v>
      </c>
      <c r="P124" s="19">
        <f t="shared" si="25"/>
        <v>279.6227875103848</v>
      </c>
      <c r="Q124" s="44">
        <f t="shared" si="26"/>
        <v>272.12337293666985</v>
      </c>
      <c r="R124" s="45">
        <f>'Fertility Rates'!M14</f>
        <v>0.1535</v>
      </c>
      <c r="S124" s="19">
        <f t="shared" si="27"/>
        <v>41.770937745778824</v>
      </c>
    </row>
    <row r="125" spans="4:19" ht="12.75">
      <c r="D125" s="42" t="s">
        <v>15</v>
      </c>
      <c r="E125" s="43">
        <f t="shared" si="28"/>
        <v>293</v>
      </c>
      <c r="F125" s="42" t="s">
        <v>16</v>
      </c>
      <c r="G125" s="19">
        <f t="shared" si="29"/>
        <v>309.6071770953153</v>
      </c>
      <c r="H125" s="44">
        <f t="shared" si="30"/>
        <v>301.3035885476577</v>
      </c>
      <c r="I125" s="45">
        <f>'Fertility Rates'!F14</f>
        <v>0.1535</v>
      </c>
      <c r="J125" s="19">
        <f t="shared" si="31"/>
        <v>46.25010084206545</v>
      </c>
      <c r="L125" s="28"/>
      <c r="M125" s="42" t="s">
        <v>16</v>
      </c>
      <c r="N125" s="43">
        <f t="shared" si="24"/>
        <v>309.6071770953153</v>
      </c>
      <c r="O125" s="42" t="s">
        <v>17</v>
      </c>
      <c r="P125" s="19">
        <f t="shared" si="25"/>
        <v>365.8961864726834</v>
      </c>
      <c r="Q125" s="44">
        <f t="shared" si="26"/>
        <v>337.75168178399935</v>
      </c>
      <c r="R125" s="45">
        <f>'Fertility Rates'!M15</f>
        <v>0.0255</v>
      </c>
      <c r="S125" s="19">
        <f t="shared" si="27"/>
        <v>8.612667885491982</v>
      </c>
    </row>
    <row r="126" spans="4:19" ht="12.75">
      <c r="D126" s="42" t="s">
        <v>16</v>
      </c>
      <c r="E126" s="43">
        <f t="shared" si="28"/>
        <v>291</v>
      </c>
      <c r="F126" s="42" t="s">
        <v>17</v>
      </c>
      <c r="G126" s="19">
        <f t="shared" si="29"/>
        <v>343.906078865773</v>
      </c>
      <c r="H126" s="44">
        <f t="shared" si="30"/>
        <v>317.4530394328865</v>
      </c>
      <c r="I126" s="45">
        <f>'Fertility Rates'!F15</f>
        <v>0.0255</v>
      </c>
      <c r="J126" s="19">
        <f t="shared" si="31"/>
        <v>8.095052505538606</v>
      </c>
      <c r="L126" s="28"/>
      <c r="M126" s="42" t="s">
        <v>17</v>
      </c>
      <c r="N126" s="43">
        <f t="shared" si="24"/>
        <v>343.906078865773</v>
      </c>
      <c r="O126" s="46" t="s">
        <v>18</v>
      </c>
      <c r="P126" s="19">
        <f t="shared" si="25"/>
        <v>330.538252673016</v>
      </c>
      <c r="Q126" s="44">
        <f t="shared" si="26"/>
        <v>337.2221657693945</v>
      </c>
      <c r="R126" s="45">
        <f>'Fertility Rates'!M16</f>
        <v>0.001</v>
      </c>
      <c r="S126" s="19">
        <f t="shared" si="27"/>
        <v>0.3372221657693945</v>
      </c>
    </row>
    <row r="127" spans="4:19" ht="12.75">
      <c r="D127" s="42" t="s">
        <v>17</v>
      </c>
      <c r="E127" s="43">
        <f t="shared" si="28"/>
        <v>314</v>
      </c>
      <c r="F127" s="46" t="s">
        <v>18</v>
      </c>
      <c r="G127" s="19">
        <f t="shared" si="29"/>
        <v>301.79464021581316</v>
      </c>
      <c r="H127" s="44">
        <f t="shared" si="30"/>
        <v>307.8973201079066</v>
      </c>
      <c r="I127" s="45">
        <f>'Fertility Rates'!F16</f>
        <v>0.001</v>
      </c>
      <c r="J127" s="19">
        <f t="shared" si="31"/>
        <v>0.3078973201079066</v>
      </c>
      <c r="L127" s="28"/>
      <c r="M127" s="47" t="s">
        <v>53</v>
      </c>
      <c r="N127" s="43">
        <f>SUM(N119:N126)</f>
        <v>1976.2659679904768</v>
      </c>
      <c r="O127" s="44"/>
      <c r="P127" s="43">
        <f>SUM(P119:P126)</f>
        <v>2031.9531516883812</v>
      </c>
      <c r="Q127" s="44">
        <f>SUM(Q119:Q126)</f>
        <v>2004.109559839429</v>
      </c>
      <c r="R127" s="44"/>
      <c r="S127" s="44">
        <f>SUM(S119:S126)</f>
        <v>413.1873849777516</v>
      </c>
    </row>
    <row r="128" spans="4:19" ht="12.75">
      <c r="D128" s="47" t="s">
        <v>53</v>
      </c>
      <c r="E128" s="43">
        <f>SUM(E120:E127)</f>
        <v>2006</v>
      </c>
      <c r="F128" s="44"/>
      <c r="G128" s="43">
        <f>SUM(G120:G127)</f>
        <v>2051.2077799724448</v>
      </c>
      <c r="H128" s="44">
        <f>SUM(H120:H127)</f>
        <v>2028.6038899862222</v>
      </c>
      <c r="I128" s="44"/>
      <c r="J128" s="44">
        <f>SUM(J120:J127)</f>
        <v>423.9411037310619</v>
      </c>
      <c r="L128" s="28"/>
      <c r="M128" s="47"/>
      <c r="N128" s="48"/>
      <c r="O128" s="47"/>
      <c r="P128" s="48"/>
      <c r="Q128" s="47"/>
      <c r="R128" s="47"/>
      <c r="S128" s="47"/>
    </row>
    <row r="129" spans="4:19" ht="12.75">
      <c r="D129" s="47"/>
      <c r="E129" s="48"/>
      <c r="F129" s="47"/>
      <c r="G129" s="48"/>
      <c r="H129" s="47"/>
      <c r="I129" s="47"/>
      <c r="J129" s="47"/>
      <c r="L129" s="28"/>
      <c r="M129" s="47"/>
      <c r="N129" s="48"/>
      <c r="O129" s="47"/>
      <c r="P129" s="49" t="s">
        <v>68</v>
      </c>
      <c r="Q129" s="48">
        <f>'Babies '90-'95, '95-'00'!$F$23</f>
        <v>105</v>
      </c>
      <c r="R129" s="47"/>
      <c r="S129" s="47"/>
    </row>
    <row r="130" spans="4:19" ht="12.75">
      <c r="D130" s="47"/>
      <c r="E130" s="48"/>
      <c r="F130" s="47"/>
      <c r="G130" s="49" t="s">
        <v>68</v>
      </c>
      <c r="H130" s="48">
        <f>'Babies '90-'95, '95-'00'!$F$23</f>
        <v>105</v>
      </c>
      <c r="I130" s="47"/>
      <c r="J130" s="47"/>
      <c r="L130" s="28"/>
      <c r="M130" s="47"/>
      <c r="N130" s="48"/>
      <c r="O130" s="47"/>
      <c r="P130" s="49"/>
      <c r="Q130" s="47"/>
      <c r="R130" s="4" t="s">
        <v>69</v>
      </c>
      <c r="S130" s="47"/>
    </row>
    <row r="131" spans="4:19" ht="12.75">
      <c r="D131" s="47"/>
      <c r="E131" s="48"/>
      <c r="F131" s="47"/>
      <c r="G131" s="49"/>
      <c r="H131" s="47"/>
      <c r="I131" s="4" t="s">
        <v>69</v>
      </c>
      <c r="J131" s="47"/>
      <c r="L131" s="28"/>
      <c r="M131" s="47"/>
      <c r="N131" s="48"/>
      <c r="O131" s="47"/>
      <c r="P131" s="49"/>
      <c r="Q131" s="47"/>
      <c r="R131" s="50" t="s">
        <v>70</v>
      </c>
      <c r="S131" s="50" t="s">
        <v>71</v>
      </c>
    </row>
    <row r="132" spans="4:19" ht="12.75">
      <c r="D132" s="47"/>
      <c r="E132" s="48"/>
      <c r="F132" s="47"/>
      <c r="G132" s="49"/>
      <c r="H132" s="47"/>
      <c r="I132" s="50" t="s">
        <v>70</v>
      </c>
      <c r="J132" s="50" t="s">
        <v>71</v>
      </c>
      <c r="L132" s="28"/>
      <c r="M132" s="47"/>
      <c r="N132" s="48"/>
      <c r="O132" s="47"/>
      <c r="P132" s="49" t="s">
        <v>72</v>
      </c>
      <c r="Q132" s="19">
        <f>Q129/(100+Q129)*S127</f>
        <v>211.63256303738498</v>
      </c>
      <c r="R132" s="51">
        <f>O37</f>
        <v>0.9977804722013122</v>
      </c>
      <c r="S132" s="19">
        <f>Q132*R132</f>
        <v>211.16283868061595</v>
      </c>
    </row>
    <row r="133" spans="4:19" ht="12.75">
      <c r="D133" s="47"/>
      <c r="E133" s="48"/>
      <c r="F133" s="47"/>
      <c r="G133" s="49" t="s">
        <v>72</v>
      </c>
      <c r="H133" s="19">
        <f>H130/(100+H130)*J128</f>
        <v>217.14056532566585</v>
      </c>
      <c r="I133" s="51">
        <f>F38</f>
        <v>0.9977804722013122</v>
      </c>
      <c r="J133" s="19">
        <f>H133*I133</f>
        <v>216.65861580470275</v>
      </c>
      <c r="L133" s="28"/>
      <c r="M133" s="47"/>
      <c r="N133" s="48"/>
      <c r="O133" s="47"/>
      <c r="P133" s="49" t="s">
        <v>61</v>
      </c>
      <c r="Q133" s="19">
        <f>100/(Q129+100)*S127</f>
        <v>201.55482194036662</v>
      </c>
      <c r="R133" s="51">
        <f>O10</f>
        <v>0.9983476887752019</v>
      </c>
      <c r="S133" s="19">
        <f>Q133*R133</f>
        <v>201.22179064566237</v>
      </c>
    </row>
    <row r="134" spans="4:17" ht="12.75">
      <c r="D134" s="47"/>
      <c r="E134" s="48"/>
      <c r="F134" s="47"/>
      <c r="G134" s="49" t="s">
        <v>61</v>
      </c>
      <c r="H134" s="19">
        <f>100/(H130+100)*J128</f>
        <v>206.80053840539605</v>
      </c>
      <c r="I134" s="51">
        <f>F11</f>
        <v>0.9983476887752019</v>
      </c>
      <c r="J134" s="19">
        <f>H134*I134</f>
        <v>206.45883955449452</v>
      </c>
      <c r="L134" s="28"/>
      <c r="N134" s="21"/>
      <c r="P134" s="21"/>
      <c r="Q134" s="52"/>
    </row>
    <row r="135" spans="5:16" ht="12.75">
      <c r="E135" s="21"/>
      <c r="G135" s="21"/>
      <c r="H135" s="52"/>
      <c r="L135" s="28"/>
      <c r="N135" s="21"/>
      <c r="P135" s="21"/>
    </row>
    <row r="136" spans="5:16" ht="12.75">
      <c r="E136" s="21"/>
      <c r="G136" s="21"/>
      <c r="L136" s="28"/>
      <c r="M136" s="3" t="s">
        <v>73</v>
      </c>
      <c r="N136" s="21"/>
      <c r="P136" s="21"/>
    </row>
    <row r="137" spans="4:16" ht="12.75">
      <c r="D137" s="3" t="s">
        <v>74</v>
      </c>
      <c r="E137" s="21"/>
      <c r="G137" s="21"/>
      <c r="L137" s="28"/>
      <c r="M137" s="3" t="s">
        <v>57</v>
      </c>
      <c r="N137" s="21"/>
      <c r="P137" s="21"/>
    </row>
    <row r="138" spans="4:19" ht="12.75">
      <c r="D138" s="3" t="s">
        <v>57</v>
      </c>
      <c r="E138" s="21"/>
      <c r="G138" s="21"/>
      <c r="L138" s="28"/>
      <c r="M138" s="41"/>
      <c r="N138" s="53" t="s">
        <v>58</v>
      </c>
      <c r="O138" s="29"/>
      <c r="P138" s="53" t="s">
        <v>58</v>
      </c>
      <c r="Q138" s="42"/>
      <c r="R138" s="42"/>
      <c r="S138" s="29" t="s">
        <v>59</v>
      </c>
    </row>
    <row r="139" spans="4:19" ht="12.75">
      <c r="D139" s="41"/>
      <c r="E139" s="53" t="s">
        <v>58</v>
      </c>
      <c r="F139" s="29"/>
      <c r="G139" s="53" t="s">
        <v>58</v>
      </c>
      <c r="H139" s="42"/>
      <c r="I139" s="42"/>
      <c r="J139" s="29" t="s">
        <v>59</v>
      </c>
      <c r="L139" s="28"/>
      <c r="M139" s="29" t="s">
        <v>60</v>
      </c>
      <c r="N139" s="53" t="s">
        <v>61</v>
      </c>
      <c r="O139" s="29" t="s">
        <v>60</v>
      </c>
      <c r="P139" s="53" t="s">
        <v>61</v>
      </c>
      <c r="Q139" s="29" t="s">
        <v>62</v>
      </c>
      <c r="R139" s="29" t="s">
        <v>63</v>
      </c>
      <c r="S139" s="29" t="s">
        <v>64</v>
      </c>
    </row>
    <row r="140" spans="4:19" ht="12.75">
      <c r="D140" s="29" t="s">
        <v>60</v>
      </c>
      <c r="E140" s="53" t="s">
        <v>61</v>
      </c>
      <c r="F140" s="29" t="s">
        <v>60</v>
      </c>
      <c r="G140" s="53" t="s">
        <v>61</v>
      </c>
      <c r="H140" s="29" t="s">
        <v>62</v>
      </c>
      <c r="I140" s="29" t="s">
        <v>63</v>
      </c>
      <c r="J140" s="29" t="s">
        <v>64</v>
      </c>
      <c r="L140" s="28"/>
      <c r="M140" s="33">
        <v>2005</v>
      </c>
      <c r="N140" s="33">
        <v>2005</v>
      </c>
      <c r="O140" s="33">
        <v>2010</v>
      </c>
      <c r="P140" s="33">
        <v>2010</v>
      </c>
      <c r="Q140" s="33" t="s">
        <v>65</v>
      </c>
      <c r="R140" s="33" t="s">
        <v>66</v>
      </c>
      <c r="S140" s="33" t="s">
        <v>67</v>
      </c>
    </row>
    <row r="141" spans="4:19" ht="12.75">
      <c r="D141" s="33">
        <v>2000</v>
      </c>
      <c r="E141" s="33">
        <v>2000</v>
      </c>
      <c r="F141" s="33">
        <v>2005</v>
      </c>
      <c r="G141" s="33">
        <v>2005</v>
      </c>
      <c r="H141" s="33" t="s">
        <v>65</v>
      </c>
      <c r="I141" s="33" t="s">
        <v>66</v>
      </c>
      <c r="J141" s="33" t="s">
        <v>67</v>
      </c>
      <c r="L141" s="28"/>
      <c r="M141" s="42" t="s">
        <v>10</v>
      </c>
      <c r="N141" s="43">
        <f>N66</f>
        <v>40.69028785211948</v>
      </c>
      <c r="O141" s="42" t="s">
        <v>11</v>
      </c>
      <c r="P141" s="19">
        <f>R66</f>
        <v>40.616409366369574</v>
      </c>
      <c r="Q141" s="44">
        <f>AVERAGE(N141,P141)</f>
        <v>40.65334860924453</v>
      </c>
      <c r="R141" s="45">
        <f>'Fertility Rates'!M23</f>
        <v>0.027499999999999997</v>
      </c>
      <c r="S141" s="19">
        <f>Q141*R141</f>
        <v>1.1179670867542244</v>
      </c>
    </row>
    <row r="142" spans="4:19" ht="12.75">
      <c r="D142" s="42" t="s">
        <v>10</v>
      </c>
      <c r="E142" s="43">
        <f>E67</f>
        <v>62</v>
      </c>
      <c r="F142" s="42" t="s">
        <v>11</v>
      </c>
      <c r="G142" s="19">
        <f>I67</f>
        <v>61.887430972886186</v>
      </c>
      <c r="H142" s="44">
        <f>AVERAGE(E142,G142)</f>
        <v>61.9437154864431</v>
      </c>
      <c r="I142" s="45">
        <f>'Fertility Rates'!K23</f>
        <v>0.027499999999999997</v>
      </c>
      <c r="J142" s="19">
        <f>H142*I142</f>
        <v>1.703452175877185</v>
      </c>
      <c r="L142" s="28"/>
      <c r="M142" s="42" t="s">
        <v>11</v>
      </c>
      <c r="N142" s="43">
        <f aca="true" t="shared" si="32" ref="N142:N148">N67</f>
        <v>51.00062050126154</v>
      </c>
      <c r="O142" s="42" t="s">
        <v>12</v>
      </c>
      <c r="P142" s="19">
        <f aca="true" t="shared" si="33" ref="P142:P148">R67</f>
        <v>50.79763370330751</v>
      </c>
      <c r="Q142" s="44">
        <f aca="true" t="shared" si="34" ref="Q142:Q148">AVERAGE(N142,P142)</f>
        <v>50.899127102284524</v>
      </c>
      <c r="R142" s="45">
        <f>'Fertility Rates'!M24</f>
        <v>0.605</v>
      </c>
      <c r="S142" s="19">
        <f aca="true" t="shared" si="35" ref="S142:S148">Q142*R142</f>
        <v>30.793971896882137</v>
      </c>
    </row>
    <row r="143" spans="4:19" ht="12.75">
      <c r="D143" s="42" t="s">
        <v>11</v>
      </c>
      <c r="E143" s="43">
        <f aca="true" t="shared" si="36" ref="E143:E149">E68</f>
        <v>36</v>
      </c>
      <c r="F143" s="42" t="s">
        <v>12</v>
      </c>
      <c r="G143" s="19">
        <f aca="true" t="shared" si="37" ref="G143:G149">I68</f>
        <v>35.85671694472493</v>
      </c>
      <c r="H143" s="44">
        <f aca="true" t="shared" si="38" ref="H143:H149">AVERAGE(E143,G143)</f>
        <v>35.92835847236246</v>
      </c>
      <c r="I143" s="45">
        <f>'Fertility Rates'!K24</f>
        <v>0.605</v>
      </c>
      <c r="J143" s="19">
        <f aca="true" t="shared" si="39" ref="J143:J149">H143*I143</f>
        <v>21.73665687577929</v>
      </c>
      <c r="L143" s="28"/>
      <c r="M143" s="42" t="s">
        <v>12</v>
      </c>
      <c r="N143" s="43">
        <f t="shared" si="32"/>
        <v>26.461465010024515</v>
      </c>
      <c r="O143" s="42" t="s">
        <v>13</v>
      </c>
      <c r="P143" s="19">
        <f t="shared" si="33"/>
        <v>26.26876057711734</v>
      </c>
      <c r="Q143" s="44">
        <f t="shared" si="34"/>
        <v>26.36511279357093</v>
      </c>
      <c r="R143" s="45">
        <f>'Fertility Rates'!M25</f>
        <v>0.8955</v>
      </c>
      <c r="S143" s="19">
        <f t="shared" si="35"/>
        <v>23.609958506642766</v>
      </c>
    </row>
    <row r="144" spans="4:19" ht="12.75">
      <c r="D144" s="42" t="s">
        <v>12</v>
      </c>
      <c r="E144" s="43">
        <f t="shared" si="36"/>
        <v>37</v>
      </c>
      <c r="F144" s="42" t="s">
        <v>13</v>
      </c>
      <c r="G144" s="19">
        <f t="shared" si="37"/>
        <v>36.73054915837561</v>
      </c>
      <c r="H144" s="44">
        <f t="shared" si="38"/>
        <v>36.865274579187805</v>
      </c>
      <c r="I144" s="45">
        <f>'Fertility Rates'!K25</f>
        <v>0.8955</v>
      </c>
      <c r="J144" s="19">
        <f t="shared" si="39"/>
        <v>33.01285338566268</v>
      </c>
      <c r="L144" s="28"/>
      <c r="M144" s="42" t="s">
        <v>13</v>
      </c>
      <c r="N144" s="43">
        <f t="shared" si="32"/>
        <v>40.48624987300196</v>
      </c>
      <c r="O144" s="42" t="s">
        <v>14</v>
      </c>
      <c r="P144" s="19">
        <f t="shared" si="33"/>
        <v>40.07313843613924</v>
      </c>
      <c r="Q144" s="44">
        <f t="shared" si="34"/>
        <v>40.2796941545706</v>
      </c>
      <c r="R144" s="45">
        <f>'Fertility Rates'!M26</f>
        <v>0.6520000000000001</v>
      </c>
      <c r="S144" s="19">
        <f t="shared" si="35"/>
        <v>26.262360588780037</v>
      </c>
    </row>
    <row r="145" spans="4:19" ht="12.75">
      <c r="D145" s="42" t="s">
        <v>13</v>
      </c>
      <c r="E145" s="43">
        <f t="shared" si="36"/>
        <v>35</v>
      </c>
      <c r="F145" s="42" t="s">
        <v>14</v>
      </c>
      <c r="G145" s="19">
        <f t="shared" si="37"/>
        <v>34.64286886694742</v>
      </c>
      <c r="H145" s="44">
        <f t="shared" si="38"/>
        <v>34.82143443347371</v>
      </c>
      <c r="I145" s="45">
        <f>'Fertility Rates'!K26</f>
        <v>0.6520000000000001</v>
      </c>
      <c r="J145" s="19">
        <f t="shared" si="39"/>
        <v>22.703575250624866</v>
      </c>
      <c r="L145" s="28"/>
      <c r="M145" s="42" t="s">
        <v>14</v>
      </c>
      <c r="N145" s="43">
        <f t="shared" si="32"/>
        <v>27.944961359040274</v>
      </c>
      <c r="O145" s="42" t="s">
        <v>15</v>
      </c>
      <c r="P145" s="19">
        <f t="shared" si="33"/>
        <v>27.60556620834484</v>
      </c>
      <c r="Q145" s="44">
        <f t="shared" si="34"/>
        <v>27.77526378369256</v>
      </c>
      <c r="R145" s="45">
        <f>'Fertility Rates'!M27</f>
        <v>0.423</v>
      </c>
      <c r="S145" s="19">
        <f t="shared" si="35"/>
        <v>11.748936580501953</v>
      </c>
    </row>
    <row r="146" spans="4:19" ht="12.75">
      <c r="D146" s="42" t="s">
        <v>14</v>
      </c>
      <c r="E146" s="43">
        <f t="shared" si="36"/>
        <v>29</v>
      </c>
      <c r="F146" s="42" t="s">
        <v>15</v>
      </c>
      <c r="G146" s="19">
        <f t="shared" si="37"/>
        <v>28.647791269284273</v>
      </c>
      <c r="H146" s="44">
        <f t="shared" si="38"/>
        <v>28.823895634642135</v>
      </c>
      <c r="I146" s="45">
        <f>'Fertility Rates'!K27</f>
        <v>0.423</v>
      </c>
      <c r="J146" s="19">
        <f t="shared" si="39"/>
        <v>12.192507853453623</v>
      </c>
      <c r="L146" s="28"/>
      <c r="M146" s="42" t="s">
        <v>15</v>
      </c>
      <c r="N146" s="43">
        <f t="shared" si="32"/>
        <v>26.88213962283368</v>
      </c>
      <c r="O146" s="42" t="s">
        <v>16</v>
      </c>
      <c r="P146" s="19">
        <f t="shared" si="33"/>
        <v>26.484275111718134</v>
      </c>
      <c r="Q146" s="44">
        <f t="shared" si="34"/>
        <v>26.683207367275905</v>
      </c>
      <c r="R146" s="45">
        <f>'Fertility Rates'!M28</f>
        <v>0.19350000000000003</v>
      </c>
      <c r="S146" s="19">
        <f t="shared" si="35"/>
        <v>5.163200625567889</v>
      </c>
    </row>
    <row r="147" spans="4:19" ht="12.75">
      <c r="D147" s="42" t="s">
        <v>15</v>
      </c>
      <c r="E147" s="43">
        <f t="shared" si="36"/>
        <v>53</v>
      </c>
      <c r="F147" s="42" t="s">
        <v>16</v>
      </c>
      <c r="G147" s="19">
        <f t="shared" si="37"/>
        <v>52.215582562066125</v>
      </c>
      <c r="H147" s="44">
        <f t="shared" si="38"/>
        <v>52.60779128103306</v>
      </c>
      <c r="I147" s="45">
        <f>'Fertility Rates'!K28</f>
        <v>0.19350000000000003</v>
      </c>
      <c r="J147" s="19">
        <f t="shared" si="39"/>
        <v>10.179607612879899</v>
      </c>
      <c r="L147" s="28"/>
      <c r="M147" s="42" t="s">
        <v>16</v>
      </c>
      <c r="N147" s="43">
        <f t="shared" si="32"/>
        <v>59.965591869169145</v>
      </c>
      <c r="O147" s="42" t="s">
        <v>17</v>
      </c>
      <c r="P147" s="19">
        <f t="shared" si="33"/>
        <v>58.8093375171248</v>
      </c>
      <c r="Q147" s="44">
        <f t="shared" si="34"/>
        <v>59.387464693146974</v>
      </c>
      <c r="R147" s="45">
        <f>'Fertility Rates'!M29</f>
        <v>0.0435</v>
      </c>
      <c r="S147" s="19">
        <f t="shared" si="35"/>
        <v>2.583354714151893</v>
      </c>
    </row>
    <row r="148" spans="4:19" ht="12.75">
      <c r="D148" s="42" t="s">
        <v>16</v>
      </c>
      <c r="E148" s="43">
        <f t="shared" si="36"/>
        <v>55</v>
      </c>
      <c r="F148" s="42" t="s">
        <v>17</v>
      </c>
      <c r="G148" s="19">
        <f t="shared" si="37"/>
        <v>53.93949200899766</v>
      </c>
      <c r="H148" s="44">
        <f t="shared" si="38"/>
        <v>54.46974600449883</v>
      </c>
      <c r="I148" s="45">
        <f>'Fertility Rates'!K29</f>
        <v>0.0435</v>
      </c>
      <c r="J148" s="19">
        <f t="shared" si="39"/>
        <v>2.369433951195699</v>
      </c>
      <c r="L148" s="28"/>
      <c r="M148" s="42" t="s">
        <v>17</v>
      </c>
      <c r="N148" s="43">
        <f t="shared" si="32"/>
        <v>55.33609876558092</v>
      </c>
      <c r="O148" s="46" t="s">
        <v>18</v>
      </c>
      <c r="P148" s="19">
        <f t="shared" si="33"/>
        <v>53.66257807044966</v>
      </c>
      <c r="Q148" s="44">
        <f t="shared" si="34"/>
        <v>54.49933841801529</v>
      </c>
      <c r="R148" s="45">
        <f>'Fertility Rates'!M30</f>
        <v>0.0025</v>
      </c>
      <c r="S148" s="19">
        <f t="shared" si="35"/>
        <v>0.13624834604503824</v>
      </c>
    </row>
    <row r="149" spans="4:19" ht="12.75">
      <c r="D149" s="42" t="s">
        <v>17</v>
      </c>
      <c r="E149" s="43">
        <f t="shared" si="36"/>
        <v>43</v>
      </c>
      <c r="F149" s="46" t="s">
        <v>18</v>
      </c>
      <c r="G149" s="19">
        <f t="shared" si="37"/>
        <v>41.69955794687492</v>
      </c>
      <c r="H149" s="44">
        <f t="shared" si="38"/>
        <v>42.34977897343746</v>
      </c>
      <c r="I149" s="45">
        <f>'Fertility Rates'!K30</f>
        <v>0.0025</v>
      </c>
      <c r="J149" s="19">
        <f t="shared" si="39"/>
        <v>0.10587444743359364</v>
      </c>
      <c r="L149" s="28"/>
      <c r="M149" s="47" t="s">
        <v>53</v>
      </c>
      <c r="N149" s="43">
        <f>SUM(N141:N148)</f>
        <v>328.7674148530315</v>
      </c>
      <c r="O149" s="44"/>
      <c r="P149" s="43">
        <f>SUM(P141:P148)</f>
        <v>324.3176989905711</v>
      </c>
      <c r="Q149" s="44">
        <f>SUM(Q141:Q148)</f>
        <v>326.5425569218013</v>
      </c>
      <c r="R149" s="44"/>
      <c r="S149" s="44">
        <f>SUM(S141:S148)</f>
        <v>101.41599834532593</v>
      </c>
    </row>
    <row r="150" spans="4:19" ht="12.75">
      <c r="D150" s="47" t="s">
        <v>53</v>
      </c>
      <c r="E150" s="43">
        <f>SUM(E142:E149)</f>
        <v>350</v>
      </c>
      <c r="F150" s="44"/>
      <c r="G150" s="43">
        <f>SUM(G142:G149)</f>
        <v>345.61998973015716</v>
      </c>
      <c r="H150" s="44">
        <f>SUM(H142:H149)</f>
        <v>347.8099948650786</v>
      </c>
      <c r="I150" s="44"/>
      <c r="J150" s="44">
        <f>SUM(J142:J149)</f>
        <v>104.00396155290683</v>
      </c>
      <c r="L150" s="28"/>
      <c r="M150" s="47"/>
      <c r="N150" s="48"/>
      <c r="O150" s="47"/>
      <c r="P150" s="48"/>
      <c r="Q150" s="47"/>
      <c r="R150" s="47"/>
      <c r="S150" s="47"/>
    </row>
    <row r="151" spans="4:19" ht="12.75">
      <c r="D151" s="47"/>
      <c r="E151" s="48"/>
      <c r="F151" s="47"/>
      <c r="G151" s="48"/>
      <c r="H151" s="47"/>
      <c r="I151" s="47"/>
      <c r="J151" s="47"/>
      <c r="L151" s="28"/>
      <c r="M151" s="47"/>
      <c r="N151" s="48"/>
      <c r="O151" s="47"/>
      <c r="P151" s="49" t="s">
        <v>68</v>
      </c>
      <c r="Q151" s="48">
        <f>'Babies '90-'95, '95-'00'!$F$45</f>
        <v>103</v>
      </c>
      <c r="R151" s="47"/>
      <c r="S151" s="47"/>
    </row>
    <row r="152" spans="4:19" ht="12.75">
      <c r="D152" s="47"/>
      <c r="E152" s="48"/>
      <c r="F152" s="47"/>
      <c r="G152" s="49" t="s">
        <v>68</v>
      </c>
      <c r="H152" s="48">
        <f>'Babies '90-'95, '95-'00'!$F$45</f>
        <v>103</v>
      </c>
      <c r="I152" s="47"/>
      <c r="J152" s="47"/>
      <c r="L152" s="28"/>
      <c r="M152" s="47"/>
      <c r="N152" s="48"/>
      <c r="O152" s="47"/>
      <c r="P152" s="49"/>
      <c r="Q152" s="47"/>
      <c r="R152" s="4" t="s">
        <v>69</v>
      </c>
      <c r="S152" s="47"/>
    </row>
    <row r="153" spans="4:19" ht="12.75">
      <c r="D153" s="47"/>
      <c r="E153" s="48"/>
      <c r="F153" s="47"/>
      <c r="G153" s="49"/>
      <c r="H153" s="47"/>
      <c r="I153" s="4" t="s">
        <v>69</v>
      </c>
      <c r="J153" s="47"/>
      <c r="L153" s="28"/>
      <c r="M153" s="47"/>
      <c r="N153" s="48"/>
      <c r="O153" s="47"/>
      <c r="P153" s="49"/>
      <c r="Q153" s="47"/>
      <c r="R153" s="50" t="s">
        <v>70</v>
      </c>
      <c r="S153" s="50" t="s">
        <v>71</v>
      </c>
    </row>
    <row r="154" spans="4:19" ht="12.75">
      <c r="D154" s="47"/>
      <c r="E154" s="48"/>
      <c r="F154" s="47"/>
      <c r="G154" s="49"/>
      <c r="H154" s="47"/>
      <c r="I154" s="50" t="s">
        <v>70</v>
      </c>
      <c r="J154" s="50" t="s">
        <v>71</v>
      </c>
      <c r="L154" s="28"/>
      <c r="M154" s="47"/>
      <c r="N154" s="48"/>
      <c r="O154" s="47"/>
      <c r="P154" s="49" t="s">
        <v>72</v>
      </c>
      <c r="Q154" s="19">
        <f>Q151/(100+Q151)*S149</f>
        <v>51.457378470781144</v>
      </c>
      <c r="R154" s="51">
        <f>O91</f>
        <v>0.9959396385402257</v>
      </c>
      <c r="S154" s="19">
        <f>Q154*R154</f>
        <v>51.24844291441737</v>
      </c>
    </row>
    <row r="155" spans="4:19" ht="12.75">
      <c r="D155" s="47"/>
      <c r="E155" s="48"/>
      <c r="F155" s="47"/>
      <c r="G155" s="49" t="s">
        <v>72</v>
      </c>
      <c r="H155" s="19">
        <f>H152/(100+H152)*J150</f>
        <v>52.77048295541579</v>
      </c>
      <c r="I155" s="51">
        <f>F92</f>
        <v>0.9959396385402257</v>
      </c>
      <c r="J155" s="19">
        <f>H155*I155</f>
        <v>52.55621572020994</v>
      </c>
      <c r="L155" s="28"/>
      <c r="M155" s="47"/>
      <c r="N155" s="48"/>
      <c r="O155" s="47"/>
      <c r="P155" s="49" t="s">
        <v>61</v>
      </c>
      <c r="Q155" s="19">
        <f>100/(Q151+100)*S149</f>
        <v>49.958619874544794</v>
      </c>
      <c r="R155" s="51">
        <f>O64</f>
        <v>0.996979315276951</v>
      </c>
      <c r="S155" s="19">
        <f>Q155*R155</f>
        <v>49.807710634705145</v>
      </c>
    </row>
    <row r="156" spans="4:19" ht="12.75">
      <c r="D156" s="47"/>
      <c r="E156" s="48"/>
      <c r="F156" s="47"/>
      <c r="G156" s="49" t="s">
        <v>61</v>
      </c>
      <c r="H156" s="19">
        <f>100/(H152+100)*J150</f>
        <v>51.23347859749105</v>
      </c>
      <c r="I156" s="51">
        <f>F65</f>
        <v>0.996979315276951</v>
      </c>
      <c r="J156" s="19">
        <f>H156*I156</f>
        <v>51.07871841138295</v>
      </c>
      <c r="L156" s="28"/>
      <c r="M156" s="47"/>
      <c r="N156" s="48"/>
      <c r="O156" s="47"/>
      <c r="P156" s="49"/>
      <c r="Q156" s="19"/>
      <c r="R156" s="51"/>
      <c r="S156" s="19"/>
    </row>
    <row r="157" spans="5:12" ht="12.75">
      <c r="E157" s="21"/>
      <c r="G157" s="21"/>
      <c r="L157" s="28"/>
    </row>
    <row r="158" spans="5:12" ht="12.75">
      <c r="E158" s="21"/>
      <c r="G158" s="21"/>
      <c r="L158" s="28"/>
    </row>
    <row r="159" spans="5:12" ht="12.75">
      <c r="E159" s="21"/>
      <c r="G159" s="21"/>
      <c r="L159" s="28"/>
    </row>
    <row r="160" spans="5:12" ht="12.75">
      <c r="E160" s="21"/>
      <c r="L160" s="28"/>
    </row>
    <row r="161" ht="12.75">
      <c r="L161" s="28"/>
    </row>
    <row r="162" ht="12.75">
      <c r="L162" s="28"/>
    </row>
    <row r="163" ht="12.75">
      <c r="L163" s="28"/>
    </row>
    <row r="164" ht="12.75">
      <c r="L164" s="28"/>
    </row>
    <row r="165" ht="12.75">
      <c r="L165" s="28"/>
    </row>
    <row r="166" ht="12.75">
      <c r="L166" s="28"/>
    </row>
    <row r="167" ht="12.75">
      <c r="L167" s="28"/>
    </row>
    <row r="168" ht="12.75">
      <c r="L168" s="28"/>
    </row>
    <row r="169" ht="12.75">
      <c r="L169" s="28"/>
    </row>
    <row r="170" ht="12.75">
      <c r="L170" s="28"/>
    </row>
    <row r="171" ht="12.75">
      <c r="L171" s="28"/>
    </row>
    <row r="172" ht="12.75">
      <c r="L172" s="28"/>
    </row>
    <row r="173" ht="12.75">
      <c r="L173" s="28"/>
    </row>
    <row r="174" ht="12.75">
      <c r="L174" s="28"/>
    </row>
    <row r="175" ht="12.75">
      <c r="L175" s="28"/>
    </row>
  </sheetData>
  <mergeCells count="2">
    <mergeCell ref="D4:K4"/>
    <mergeCell ref="M4:T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10.28125" style="0" customWidth="1"/>
    <col min="6" max="6" width="13.7109375" style="0" customWidth="1"/>
    <col min="7" max="7" width="9.57421875" style="0" customWidth="1"/>
    <col min="8" max="8" width="14.421875" style="0" customWidth="1"/>
    <col min="9" max="9" width="13.00390625" style="0" customWidth="1"/>
    <col min="10" max="10" width="12.00390625" style="0" customWidth="1"/>
    <col min="11" max="11" width="13.7109375" style="0" customWidth="1"/>
    <col min="12" max="12" width="1.57421875" style="0" customWidth="1"/>
    <col min="14" max="14" width="10.28125" style="0" customWidth="1"/>
    <col min="15" max="15" width="13.7109375" style="0" customWidth="1"/>
    <col min="16" max="16" width="9.57421875" style="0" customWidth="1"/>
    <col min="17" max="17" width="14.421875" style="0" customWidth="1"/>
    <col min="18" max="18" width="13.00390625" style="0" customWidth="1"/>
    <col min="19" max="19" width="12.00390625" style="0" customWidth="1"/>
    <col min="20" max="20" width="13.7109375" style="0" customWidth="1"/>
  </cols>
  <sheetData>
    <row r="1" ht="17.25">
      <c r="A1" s="1" t="s">
        <v>31</v>
      </c>
    </row>
    <row r="2" ht="17.25">
      <c r="A2" s="1" t="s">
        <v>75</v>
      </c>
    </row>
    <row r="4" spans="4:20" ht="17.25">
      <c r="D4" s="27" t="s">
        <v>76</v>
      </c>
      <c r="E4" s="27"/>
      <c r="F4" s="27"/>
      <c r="G4" s="27"/>
      <c r="H4" s="27"/>
      <c r="I4" s="27"/>
      <c r="J4" s="27"/>
      <c r="K4" s="27"/>
      <c r="L4" s="28"/>
      <c r="M4" s="27" t="s">
        <v>77</v>
      </c>
      <c r="N4" s="27"/>
      <c r="O4" s="27"/>
      <c r="P4" s="27"/>
      <c r="Q4" s="27"/>
      <c r="R4" s="27"/>
      <c r="S4" s="27"/>
      <c r="T4" s="27"/>
    </row>
    <row r="5" spans="4:12" ht="12.75">
      <c r="D5" s="3" t="s">
        <v>5</v>
      </c>
      <c r="L5" s="28"/>
    </row>
    <row r="6" spans="4:17" ht="12.75">
      <c r="D6" s="29"/>
      <c r="E6" s="29" t="s">
        <v>39</v>
      </c>
      <c r="G6" s="29"/>
      <c r="H6" s="29"/>
      <c r="L6" s="28"/>
      <c r="N6" s="29" t="s">
        <v>39</v>
      </c>
      <c r="P6" s="29"/>
      <c r="Q6" s="29"/>
    </row>
    <row r="7" spans="3:20" ht="12.75">
      <c r="C7" s="30"/>
      <c r="D7" s="31" t="s">
        <v>40</v>
      </c>
      <c r="E7" s="31" t="s">
        <v>41</v>
      </c>
      <c r="F7" s="31" t="s">
        <v>42</v>
      </c>
      <c r="G7" s="31"/>
      <c r="H7" s="31" t="s">
        <v>40</v>
      </c>
      <c r="I7" s="31" t="s">
        <v>43</v>
      </c>
      <c r="J7" s="31" t="s">
        <v>44</v>
      </c>
      <c r="K7" s="31" t="s">
        <v>45</v>
      </c>
      <c r="L7" s="28"/>
      <c r="N7" s="31" t="s">
        <v>41</v>
      </c>
      <c r="O7" s="31" t="s">
        <v>42</v>
      </c>
      <c r="P7" s="31"/>
      <c r="Q7" s="31" t="s">
        <v>40</v>
      </c>
      <c r="R7" s="31" t="s">
        <v>43</v>
      </c>
      <c r="S7" s="31" t="s">
        <v>44</v>
      </c>
      <c r="T7" s="31" t="s">
        <v>45</v>
      </c>
    </row>
    <row r="8" spans="3:20" ht="12.75">
      <c r="C8" s="30"/>
      <c r="D8" s="32" t="s">
        <v>46</v>
      </c>
      <c r="E8" s="32" t="s">
        <v>78</v>
      </c>
      <c r="F8" s="32">
        <v>2010</v>
      </c>
      <c r="G8" s="32"/>
      <c r="H8" s="32" t="s">
        <v>46</v>
      </c>
      <c r="I8" s="32">
        <v>2015</v>
      </c>
      <c r="J8" s="33" t="s">
        <v>48</v>
      </c>
      <c r="K8" s="33">
        <v>2015</v>
      </c>
      <c r="L8" s="28"/>
      <c r="N8" s="32" t="s">
        <v>79</v>
      </c>
      <c r="O8" s="32">
        <v>2015</v>
      </c>
      <c r="P8" s="32"/>
      <c r="Q8" s="32" t="s">
        <v>46</v>
      </c>
      <c r="R8" s="32">
        <v>2020</v>
      </c>
      <c r="S8" s="33" t="s">
        <v>48</v>
      </c>
      <c r="T8" s="33">
        <v>2020</v>
      </c>
    </row>
    <row r="9" spans="3:20" ht="13.5">
      <c r="C9" s="30"/>
      <c r="D9" s="34"/>
      <c r="E9" s="20"/>
      <c r="F9" s="30"/>
      <c r="G9" s="30"/>
      <c r="H9" s="30"/>
      <c r="I9" s="30"/>
      <c r="L9" s="28"/>
      <c r="M9" s="34"/>
      <c r="N9" s="20"/>
      <c r="O9" s="30"/>
      <c r="P9" s="30"/>
      <c r="Q9" s="30" t="s">
        <v>8</v>
      </c>
      <c r="R9" s="35">
        <f>S133</f>
        <v>183.1847948950326</v>
      </c>
      <c r="S9" s="36">
        <f>J10</f>
        <v>0.04098134465956063</v>
      </c>
      <c r="T9" s="19">
        <f>R9+(R9*S9)</f>
        <v>190.69195411101686</v>
      </c>
    </row>
    <row r="10" spans="3:20" ht="13.5">
      <c r="C10" s="30"/>
      <c r="D10" s="34"/>
      <c r="E10" s="20"/>
      <c r="F10" s="30"/>
      <c r="G10" s="30"/>
      <c r="H10" s="30" t="s">
        <v>8</v>
      </c>
      <c r="I10" s="35">
        <f>J134</f>
        <v>192.48001947524034</v>
      </c>
      <c r="J10" s="36">
        <f>'Migration Rates'!F13</f>
        <v>0.04098134465956063</v>
      </c>
      <c r="K10" s="19">
        <f>I10+(I10*J10)</f>
        <v>200.3681094934341</v>
      </c>
      <c r="L10" s="28"/>
      <c r="M10" s="30" t="s">
        <v>8</v>
      </c>
      <c r="N10" s="20">
        <f>K10</f>
        <v>200.3681094934341</v>
      </c>
      <c r="O10" s="54">
        <f>'Survival Rates'!J31</f>
        <v>0.9983476887752019</v>
      </c>
      <c r="P10" s="30" t="s">
        <v>50</v>
      </c>
      <c r="Q10" s="30" t="s">
        <v>9</v>
      </c>
      <c r="R10" s="19">
        <f>N10*O10</f>
        <v>200.03703901702653</v>
      </c>
      <c r="S10" s="36">
        <f aca="true" t="shared" si="0" ref="S10:S26">J11</f>
        <v>0.0936368570329922</v>
      </c>
      <c r="T10" s="19">
        <f>R10+(R10*S10)</f>
        <v>218.76787864076692</v>
      </c>
    </row>
    <row r="11" spans="3:20" ht="12.75">
      <c r="C11" s="30"/>
      <c r="D11" s="30" t="s">
        <v>8</v>
      </c>
      <c r="E11" s="20">
        <f>'2000-2010'!T9</f>
        <v>209.4681302011262</v>
      </c>
      <c r="F11" s="54">
        <f>'Survival Rates'!L31</f>
        <v>0.9983509933976514</v>
      </c>
      <c r="G11" s="30" t="s">
        <v>50</v>
      </c>
      <c r="H11" s="30" t="s">
        <v>9</v>
      </c>
      <c r="I11" s="19">
        <f>E11*F11</f>
        <v>209.12271587144292</v>
      </c>
      <c r="J11" s="36">
        <f>'Migration Rates'!F14</f>
        <v>0.0936368570329922</v>
      </c>
      <c r="K11" s="19">
        <f>I11+(I11*J11)</f>
        <v>228.70430971984825</v>
      </c>
      <c r="L11" s="28"/>
      <c r="M11" s="30" t="s">
        <v>9</v>
      </c>
      <c r="N11" s="20">
        <f aca="true" t="shared" si="1" ref="N11:N27">K11</f>
        <v>228.70430971984825</v>
      </c>
      <c r="O11" s="54">
        <f>'Survival Rates'!J32</f>
        <v>0.9991946222067997</v>
      </c>
      <c r="P11" s="30" t="s">
        <v>50</v>
      </c>
      <c r="Q11" s="30" t="s">
        <v>10</v>
      </c>
      <c r="R11" s="19">
        <f aca="true" t="shared" si="2" ref="R11:R25">N11*O11</f>
        <v>228.5201163475907</v>
      </c>
      <c r="S11" s="36">
        <f t="shared" si="0"/>
        <v>0.04144806296766347</v>
      </c>
      <c r="T11" s="19">
        <f aca="true" t="shared" si="3" ref="T11:T26">R11+(R11*S11)</f>
        <v>237.9918325193434</v>
      </c>
    </row>
    <row r="12" spans="3:20" ht="12.75">
      <c r="C12" s="30"/>
      <c r="D12" s="30" t="s">
        <v>9</v>
      </c>
      <c r="E12" s="20">
        <f>'2000-2010'!T10</f>
        <v>234.6558488465927</v>
      </c>
      <c r="F12" s="54">
        <f>'Survival Rates'!L32</f>
        <v>0.999196232962386</v>
      </c>
      <c r="G12" s="30" t="s">
        <v>50</v>
      </c>
      <c r="H12" s="30" t="s">
        <v>10</v>
      </c>
      <c r="I12" s="19">
        <f aca="true" t="shared" si="4" ref="I12:I26">E12*F12</f>
        <v>234.4672402101065</v>
      </c>
      <c r="J12" s="36">
        <f>'Migration Rates'!F15</f>
        <v>0.04144806296766347</v>
      </c>
      <c r="K12" s="19">
        <f aca="true" t="shared" si="5" ref="K12:K27">I12+(I12*J12)</f>
        <v>244.18545314618927</v>
      </c>
      <c r="L12" s="28"/>
      <c r="M12" s="30" t="s">
        <v>10</v>
      </c>
      <c r="N12" s="20">
        <f t="shared" si="1"/>
        <v>244.18545314618927</v>
      </c>
      <c r="O12" s="54">
        <f>'Survival Rates'!J33</f>
        <v>0.9983859284266297</v>
      </c>
      <c r="P12" s="30" t="s">
        <v>50</v>
      </c>
      <c r="Q12" s="30" t="s">
        <v>11</v>
      </c>
      <c r="R12" s="19">
        <f t="shared" si="2"/>
        <v>243.79132034763546</v>
      </c>
      <c r="S12" s="36">
        <f t="shared" si="0"/>
        <v>-0.1450296553615968</v>
      </c>
      <c r="T12" s="19">
        <f t="shared" si="3"/>
        <v>208.43434917746924</v>
      </c>
    </row>
    <row r="13" spans="3:20" ht="12.75">
      <c r="C13" s="30"/>
      <c r="D13" s="30" t="s">
        <v>10</v>
      </c>
      <c r="E13" s="20">
        <f>'2000-2010'!T11</f>
        <v>240.8676748961804</v>
      </c>
      <c r="F13" s="54">
        <f>'Survival Rates'!L33</f>
        <v>0.9983891565697764</v>
      </c>
      <c r="G13" s="30" t="s">
        <v>50</v>
      </c>
      <c r="H13" s="30" t="s">
        <v>11</v>
      </c>
      <c r="I13" s="19">
        <f t="shared" si="4"/>
        <v>240.47967478452068</v>
      </c>
      <c r="J13" s="36">
        <f>'Migration Rates'!F16</f>
        <v>-0.1450296553615968</v>
      </c>
      <c r="K13" s="19">
        <f t="shared" si="5"/>
        <v>205.60299042905277</v>
      </c>
      <c r="L13" s="28"/>
      <c r="M13" s="30" t="s">
        <v>11</v>
      </c>
      <c r="N13" s="20">
        <f t="shared" si="1"/>
        <v>205.60299042905277</v>
      </c>
      <c r="O13" s="54">
        <f>'Survival Rates'!J34</f>
        <v>0.9974306596800191</v>
      </c>
      <c r="P13" s="30" t="s">
        <v>50</v>
      </c>
      <c r="Q13" s="30" t="s">
        <v>12</v>
      </c>
      <c r="R13" s="19">
        <f t="shared" si="2"/>
        <v>205.07472637583476</v>
      </c>
      <c r="S13" s="36">
        <f t="shared" si="0"/>
        <v>-0.19087825459688074</v>
      </c>
      <c r="T13" s="19">
        <f t="shared" si="3"/>
        <v>165.9304205432825</v>
      </c>
    </row>
    <row r="14" spans="3:20" ht="12.75">
      <c r="C14" s="30"/>
      <c r="D14" s="30" t="s">
        <v>11</v>
      </c>
      <c r="E14" s="20">
        <f>'2000-2010'!T12</f>
        <v>193.63938761610726</v>
      </c>
      <c r="F14" s="54">
        <f>'Survival Rates'!L34</f>
        <v>0.9974357983606591</v>
      </c>
      <c r="G14" s="30" t="s">
        <v>50</v>
      </c>
      <c r="H14" s="30" t="s">
        <v>12</v>
      </c>
      <c r="I14" s="19">
        <f t="shared" si="4"/>
        <v>193.14285718094106</v>
      </c>
      <c r="J14" s="36">
        <f>'Migration Rates'!F17</f>
        <v>-0.19087825459688074</v>
      </c>
      <c r="K14" s="19">
        <f t="shared" si="5"/>
        <v>156.27608571438842</v>
      </c>
      <c r="L14" s="28"/>
      <c r="M14" s="30" t="s">
        <v>12</v>
      </c>
      <c r="N14" s="20">
        <f t="shared" si="1"/>
        <v>156.27608571438842</v>
      </c>
      <c r="O14" s="54">
        <f>'Survival Rates'!J35</f>
        <v>0.9972378617744742</v>
      </c>
      <c r="P14" s="30" t="s">
        <v>50</v>
      </c>
      <c r="Q14" s="30" t="s">
        <v>13</v>
      </c>
      <c r="R14" s="19">
        <f t="shared" si="2"/>
        <v>155.84442956430115</v>
      </c>
      <c r="S14" s="36">
        <f t="shared" si="0"/>
        <v>0.09496680115309693</v>
      </c>
      <c r="T14" s="19">
        <f t="shared" si="3"/>
        <v>170.64447651755196</v>
      </c>
    </row>
    <row r="15" spans="3:20" ht="12.75">
      <c r="C15" s="30"/>
      <c r="D15" s="30" t="s">
        <v>12</v>
      </c>
      <c r="E15" s="20">
        <f>'2000-2010'!T13</f>
        <v>167.39880864931416</v>
      </c>
      <c r="F15" s="54">
        <f>'Survival Rates'!L35</f>
        <v>0.9972433860509252</v>
      </c>
      <c r="G15" s="30" t="s">
        <v>50</v>
      </c>
      <c r="H15" s="30" t="s">
        <v>13</v>
      </c>
      <c r="I15" s="19">
        <f t="shared" si="4"/>
        <v>166.93735475833296</v>
      </c>
      <c r="J15" s="36">
        <f>'Migration Rates'!F18</f>
        <v>0.09496680115309693</v>
      </c>
      <c r="K15" s="19">
        <f t="shared" si="5"/>
        <v>182.79086133269158</v>
      </c>
      <c r="L15" s="28"/>
      <c r="M15" s="30" t="s">
        <v>13</v>
      </c>
      <c r="N15" s="20">
        <f t="shared" si="1"/>
        <v>182.79086133269158</v>
      </c>
      <c r="O15" s="54">
        <f>'Survival Rates'!J36</f>
        <v>0.9964895522630833</v>
      </c>
      <c r="P15" s="30" t="s">
        <v>50</v>
      </c>
      <c r="Q15" s="30" t="s">
        <v>14</v>
      </c>
      <c r="R15" s="19">
        <f t="shared" si="2"/>
        <v>182.14918356719718</v>
      </c>
      <c r="S15" s="36">
        <f t="shared" si="0"/>
        <v>0.03778869751270694</v>
      </c>
      <c r="T15" s="19">
        <f t="shared" si="3"/>
        <v>189.03236396720453</v>
      </c>
    </row>
    <row r="16" spans="3:20" ht="12.75">
      <c r="C16" s="30"/>
      <c r="D16" s="30" t="s">
        <v>13</v>
      </c>
      <c r="E16" s="20">
        <f>'2000-2010'!T14</f>
        <v>214.14235333425057</v>
      </c>
      <c r="F16" s="54">
        <f>'Survival Rates'!L36</f>
        <v>0.9964965731585572</v>
      </c>
      <c r="G16" s="30" t="s">
        <v>50</v>
      </c>
      <c r="H16" s="30" t="s">
        <v>14</v>
      </c>
      <c r="I16" s="19">
        <f t="shared" si="4"/>
        <v>213.39212126568964</v>
      </c>
      <c r="J16" s="36">
        <f>'Migration Rates'!F19</f>
        <v>0.03778869751270694</v>
      </c>
      <c r="K16" s="19">
        <f t="shared" si="5"/>
        <v>221.45593158779366</v>
      </c>
      <c r="L16" s="28"/>
      <c r="M16" s="30" t="s">
        <v>14</v>
      </c>
      <c r="N16" s="20">
        <f t="shared" si="1"/>
        <v>221.45593158779366</v>
      </c>
      <c r="O16" s="54">
        <f>'Survival Rates'!J37</f>
        <v>0.9953307107339537</v>
      </c>
      <c r="P16" s="30" t="s">
        <v>50</v>
      </c>
      <c r="Q16" s="30" t="s">
        <v>15</v>
      </c>
      <c r="R16" s="19">
        <f t="shared" si="2"/>
        <v>220.42188978352848</v>
      </c>
      <c r="S16" s="36">
        <f t="shared" si="0"/>
        <v>0.2139970805369571</v>
      </c>
      <c r="T16" s="19">
        <f t="shared" si="3"/>
        <v>267.59153068364253</v>
      </c>
    </row>
    <row r="17" spans="3:20" ht="12.75">
      <c r="C17" s="30"/>
      <c r="D17" s="30" t="s">
        <v>14</v>
      </c>
      <c r="E17" s="20">
        <f>'2000-2010'!T15</f>
        <v>214.55320073286163</v>
      </c>
      <c r="F17" s="54">
        <f>'Survival Rates'!L37</f>
        <v>0.9953400493124859</v>
      </c>
      <c r="G17" s="30" t="s">
        <v>50</v>
      </c>
      <c r="H17" s="30" t="s">
        <v>15</v>
      </c>
      <c r="I17" s="19">
        <f t="shared" si="4"/>
        <v>213.55339339759817</v>
      </c>
      <c r="J17" s="36">
        <f>'Migration Rates'!F20</f>
        <v>0.2139970805369571</v>
      </c>
      <c r="K17" s="19">
        <f t="shared" si="5"/>
        <v>259.25319612344447</v>
      </c>
      <c r="L17" s="28"/>
      <c r="M17" s="30" t="s">
        <v>15</v>
      </c>
      <c r="N17" s="20">
        <f t="shared" si="1"/>
        <v>259.25319612344447</v>
      </c>
      <c r="O17" s="54">
        <f>'Survival Rates'!J38</f>
        <v>0.9937047801790057</v>
      </c>
      <c r="P17" s="30" t="s">
        <v>50</v>
      </c>
      <c r="Q17" s="30" t="s">
        <v>16</v>
      </c>
      <c r="R17" s="19">
        <f t="shared" si="2"/>
        <v>257.621140264552</v>
      </c>
      <c r="S17" s="36">
        <f t="shared" si="0"/>
        <v>0.06337395812657091</v>
      </c>
      <c r="T17" s="19">
        <f t="shared" si="3"/>
        <v>273.9476116201972</v>
      </c>
    </row>
    <row r="18" spans="3:20" ht="12.75">
      <c r="C18" s="30"/>
      <c r="D18" s="30" t="s">
        <v>15</v>
      </c>
      <c r="E18" s="20">
        <f>'2000-2010'!T16</f>
        <v>266.1621746997634</v>
      </c>
      <c r="F18" s="54">
        <f>'Survival Rates'!L38</f>
        <v>0.9937173706186476</v>
      </c>
      <c r="G18" s="30" t="s">
        <v>50</v>
      </c>
      <c r="H18" s="30" t="s">
        <v>16</v>
      </c>
      <c r="I18" s="19">
        <f t="shared" si="4"/>
        <v>264.48997640079</v>
      </c>
      <c r="J18" s="36">
        <f>'Migration Rates'!F21</f>
        <v>0.06337395812657091</v>
      </c>
      <c r="K18" s="19">
        <f t="shared" si="5"/>
        <v>281.2517530901114</v>
      </c>
      <c r="L18" s="28"/>
      <c r="M18" s="30" t="s">
        <v>16</v>
      </c>
      <c r="N18" s="20">
        <f t="shared" si="1"/>
        <v>281.2517530901114</v>
      </c>
      <c r="O18" s="54">
        <f>'Survival Rates'!J39</f>
        <v>0.9900967757241674</v>
      </c>
      <c r="P18" s="30" t="s">
        <v>50</v>
      </c>
      <c r="Q18" s="30" t="s">
        <v>17</v>
      </c>
      <c r="R18" s="19">
        <f t="shared" si="2"/>
        <v>278.4664539012889</v>
      </c>
      <c r="S18" s="36">
        <f t="shared" si="0"/>
        <v>0.19362860291053088</v>
      </c>
      <c r="T18" s="19">
        <f t="shared" si="3"/>
        <v>332.3855243276452</v>
      </c>
    </row>
    <row r="19" spans="3:20" ht="12.75">
      <c r="C19" s="30"/>
      <c r="D19" s="30" t="s">
        <v>16</v>
      </c>
      <c r="E19" s="20">
        <f>'2000-2010'!T17</f>
        <v>279.6227875103848</v>
      </c>
      <c r="F19" s="54">
        <f>'Survival Rates'!L39</f>
        <v>0.9901165821727191</v>
      </c>
      <c r="G19" s="30" t="s">
        <v>50</v>
      </c>
      <c r="H19" s="30" t="s">
        <v>17</v>
      </c>
      <c r="I19" s="19">
        <f t="shared" si="4"/>
        <v>276.8591586673907</v>
      </c>
      <c r="J19" s="36">
        <f>'Migration Rates'!F22</f>
        <v>0.19362860291053088</v>
      </c>
      <c r="K19" s="19">
        <f t="shared" si="5"/>
        <v>330.4670107631426</v>
      </c>
      <c r="L19" s="28"/>
      <c r="M19" s="30" t="s">
        <v>17</v>
      </c>
      <c r="N19" s="20">
        <f t="shared" si="1"/>
        <v>330.4670107631426</v>
      </c>
      <c r="O19" s="54">
        <f>'Survival Rates'!J40</f>
        <v>0.9846302855273493</v>
      </c>
      <c r="P19" s="30" t="s">
        <v>50</v>
      </c>
      <c r="Q19" s="30" t="s">
        <v>18</v>
      </c>
      <c r="R19" s="19">
        <f t="shared" si="2"/>
        <v>325.3878271650827</v>
      </c>
      <c r="S19" s="36">
        <f t="shared" si="0"/>
        <v>-0.023867697788583987</v>
      </c>
      <c r="T19" s="19">
        <f t="shared" si="3"/>
        <v>317.6215688422225</v>
      </c>
    </row>
    <row r="20" spans="3:20" ht="12.75">
      <c r="C20" s="30"/>
      <c r="D20" s="30" t="s">
        <v>17</v>
      </c>
      <c r="E20" s="20">
        <f>'2000-2010'!T18</f>
        <v>365.8961864726834</v>
      </c>
      <c r="F20" s="54">
        <f>'Survival Rates'!L40</f>
        <v>0.9846610249562946</v>
      </c>
      <c r="G20" s="30" t="s">
        <v>50</v>
      </c>
      <c r="H20" s="30" t="s">
        <v>18</v>
      </c>
      <c r="I20" s="19">
        <f t="shared" si="4"/>
        <v>360.2837139997919</v>
      </c>
      <c r="J20" s="36">
        <f>'Migration Rates'!F23</f>
        <v>-0.023867697788583987</v>
      </c>
      <c r="K20" s="19">
        <f t="shared" si="5"/>
        <v>351.6845711958963</v>
      </c>
      <c r="L20" s="28"/>
      <c r="M20" s="30" t="s">
        <v>18</v>
      </c>
      <c r="N20" s="20">
        <f t="shared" si="1"/>
        <v>351.6845711958963</v>
      </c>
      <c r="O20" s="54">
        <f>'Survival Rates'!J41</f>
        <v>0.9764992846984729</v>
      </c>
      <c r="P20" s="30" t="s">
        <v>50</v>
      </c>
      <c r="Q20" s="30" t="s">
        <v>19</v>
      </c>
      <c r="R20" s="19">
        <f t="shared" si="2"/>
        <v>343.41973221228193</v>
      </c>
      <c r="S20" s="36">
        <f t="shared" si="0"/>
        <v>0.07379164761871906</v>
      </c>
      <c r="T20" s="19">
        <f t="shared" si="3"/>
        <v>368.7612400770055</v>
      </c>
    </row>
    <row r="21" spans="3:20" ht="12.75">
      <c r="C21" s="30"/>
      <c r="D21" s="30" t="s">
        <v>18</v>
      </c>
      <c r="E21" s="20">
        <f>'2000-2010'!T19</f>
        <v>330.538252673016</v>
      </c>
      <c r="F21" s="54">
        <f>'Survival Rates'!L41</f>
        <v>0.976546286129076</v>
      </c>
      <c r="G21" s="30" t="s">
        <v>50</v>
      </c>
      <c r="H21" s="30" t="s">
        <v>19</v>
      </c>
      <c r="I21" s="19">
        <f t="shared" si="4"/>
        <v>322.7859030714279</v>
      </c>
      <c r="J21" s="36">
        <f>'Migration Rates'!F24</f>
        <v>0.07379164761871906</v>
      </c>
      <c r="K21" s="19">
        <f t="shared" si="5"/>
        <v>346.60480668716474</v>
      </c>
      <c r="L21" s="28"/>
      <c r="M21" s="30" t="s">
        <v>19</v>
      </c>
      <c r="N21" s="20">
        <f t="shared" si="1"/>
        <v>346.60480668716474</v>
      </c>
      <c r="O21" s="54">
        <f>'Survival Rates'!J42</f>
        <v>0.964470930925594</v>
      </c>
      <c r="P21" s="30" t="s">
        <v>50</v>
      </c>
      <c r="Q21" s="30" t="s">
        <v>20</v>
      </c>
      <c r="R21" s="19">
        <f t="shared" si="2"/>
        <v>334.29026056885533</v>
      </c>
      <c r="S21" s="36">
        <f t="shared" si="0"/>
        <v>0.2959705363263588</v>
      </c>
      <c r="T21" s="19">
        <f t="shared" si="3"/>
        <v>433.23032827809766</v>
      </c>
    </row>
    <row r="22" spans="3:20" ht="12.75">
      <c r="C22" s="30"/>
      <c r="D22" s="30" t="s">
        <v>19</v>
      </c>
      <c r="E22" s="20">
        <f>'2000-2010'!T20</f>
        <v>316.44881490290294</v>
      </c>
      <c r="F22" s="54">
        <f>'Survival Rates'!L42</f>
        <v>0.9645419890637428</v>
      </c>
      <c r="G22" s="30" t="s">
        <v>50</v>
      </c>
      <c r="H22" s="30" t="s">
        <v>20</v>
      </c>
      <c r="I22" s="19">
        <f t="shared" si="4"/>
        <v>305.22816936331014</v>
      </c>
      <c r="J22" s="36">
        <f>'Migration Rates'!F25</f>
        <v>0.2959705363263588</v>
      </c>
      <c r="K22" s="19">
        <f t="shared" si="5"/>
        <v>395.56671435168175</v>
      </c>
      <c r="L22" s="28"/>
      <c r="M22" s="30" t="s">
        <v>20</v>
      </c>
      <c r="N22" s="20">
        <f t="shared" si="1"/>
        <v>395.56671435168175</v>
      </c>
      <c r="O22" s="54">
        <f>'Survival Rates'!J43</f>
        <v>0.9492538951626496</v>
      </c>
      <c r="P22" s="30" t="s">
        <v>50</v>
      </c>
      <c r="Q22" s="30" t="s">
        <v>21</v>
      </c>
      <c r="R22" s="19">
        <f t="shared" si="2"/>
        <v>375.49324439502504</v>
      </c>
      <c r="S22" s="36">
        <f t="shared" si="0"/>
        <v>-0.06342310416092496</v>
      </c>
      <c r="T22" s="19">
        <f t="shared" si="3"/>
        <v>351.6782972440357</v>
      </c>
    </row>
    <row r="23" spans="3:20" ht="12.75">
      <c r="C23" s="30"/>
      <c r="D23" s="30" t="s">
        <v>20</v>
      </c>
      <c r="E23" s="20">
        <f>'2000-2010'!T21</f>
        <v>411.53414048569687</v>
      </c>
      <c r="F23" s="54">
        <f>'Survival Rates'!L43</f>
        <v>0.9493553873723243</v>
      </c>
      <c r="G23" s="30" t="s">
        <v>50</v>
      </c>
      <c r="H23" s="30" t="s">
        <v>21</v>
      </c>
      <c r="I23" s="19">
        <f t="shared" si="4"/>
        <v>390.69215335773526</v>
      </c>
      <c r="J23" s="36">
        <f>'Migration Rates'!F26</f>
        <v>-0.06342310416092496</v>
      </c>
      <c r="K23" s="19">
        <f t="shared" si="5"/>
        <v>365.91324422047154</v>
      </c>
      <c r="L23" s="28"/>
      <c r="M23" s="30" t="s">
        <v>21</v>
      </c>
      <c r="N23" s="20">
        <f t="shared" si="1"/>
        <v>365.91324422047154</v>
      </c>
      <c r="O23" s="54">
        <f>'Survival Rates'!J44</f>
        <v>0.9239263926278978</v>
      </c>
      <c r="P23" s="30" t="s">
        <v>50</v>
      </c>
      <c r="Q23" s="30" t="s">
        <v>22</v>
      </c>
      <c r="R23" s="19">
        <f t="shared" si="2"/>
        <v>338.0769037473912</v>
      </c>
      <c r="S23" s="36">
        <f t="shared" si="0"/>
        <v>0.1321981325909728</v>
      </c>
      <c r="T23" s="19">
        <f t="shared" si="3"/>
        <v>382.77003909493436</v>
      </c>
    </row>
    <row r="24" spans="3:20" ht="12.75">
      <c r="C24" s="30"/>
      <c r="D24" s="30" t="s">
        <v>21</v>
      </c>
      <c r="E24" s="20">
        <f>'2000-2010'!T22</f>
        <v>365.59983961738453</v>
      </c>
      <c r="F24" s="54">
        <f>'Survival Rates'!L44</f>
        <v>0.924078539842642</v>
      </c>
      <c r="G24" s="30" t="s">
        <v>50</v>
      </c>
      <c r="H24" s="30" t="s">
        <v>22</v>
      </c>
      <c r="I24" s="19">
        <f t="shared" si="4"/>
        <v>337.8429659603368</v>
      </c>
      <c r="J24" s="36">
        <f>'Migration Rates'!F27</f>
        <v>0.1321981325909728</v>
      </c>
      <c r="K24" s="19">
        <f t="shared" si="5"/>
        <v>382.5051751692889</v>
      </c>
      <c r="L24" s="28"/>
      <c r="M24" s="30" t="s">
        <v>22</v>
      </c>
      <c r="N24" s="20">
        <f t="shared" si="1"/>
        <v>382.5051751692889</v>
      </c>
      <c r="O24" s="54">
        <f>'Survival Rates'!J45</f>
        <v>0.8806303443503223</v>
      </c>
      <c r="P24" s="30" t="s">
        <v>50</v>
      </c>
      <c r="Q24" s="30" t="s">
        <v>23</v>
      </c>
      <c r="R24" s="19">
        <f t="shared" si="2"/>
        <v>336.8456641251112</v>
      </c>
      <c r="S24" s="36">
        <f t="shared" si="0"/>
        <v>-0.28621576464274434</v>
      </c>
      <c r="T24" s="19">
        <f t="shared" si="3"/>
        <v>240.4351248009495</v>
      </c>
    </row>
    <row r="25" spans="3:20" ht="12.75">
      <c r="C25" s="30"/>
      <c r="D25" s="30" t="s">
        <v>22</v>
      </c>
      <c r="E25" s="20">
        <f>'2000-2010'!T23</f>
        <v>288.30178365833825</v>
      </c>
      <c r="F25" s="54">
        <f>'Survival Rates'!L45</f>
        <v>0.8808690836616216</v>
      </c>
      <c r="G25" s="30" t="s">
        <v>50</v>
      </c>
      <c r="H25" s="30" t="s">
        <v>23</v>
      </c>
      <c r="I25" s="19">
        <f t="shared" si="4"/>
        <v>253.9561279891315</v>
      </c>
      <c r="J25" s="36">
        <f>'Migration Rates'!F28</f>
        <v>-0.28621576464274434</v>
      </c>
      <c r="K25" s="19">
        <f t="shared" si="5"/>
        <v>181.26988063101157</v>
      </c>
      <c r="L25" s="28"/>
      <c r="M25" s="30" t="s">
        <v>23</v>
      </c>
      <c r="N25" s="20">
        <f t="shared" si="1"/>
        <v>181.26988063101157</v>
      </c>
      <c r="O25" s="54">
        <f>'Survival Rates'!J46</f>
        <v>0.8092204524744606</v>
      </c>
      <c r="P25" s="30" t="s">
        <v>50</v>
      </c>
      <c r="Q25" s="30" t="s">
        <v>24</v>
      </c>
      <c r="R25" s="19">
        <f t="shared" si="2"/>
        <v>146.68729482421864</v>
      </c>
      <c r="S25" s="36">
        <f t="shared" si="0"/>
        <v>-0.03297849241920864</v>
      </c>
      <c r="T25" s="19">
        <f t="shared" si="3"/>
        <v>141.84976898386392</v>
      </c>
    </row>
    <row r="26" spans="3:20" ht="12.75">
      <c r="C26" s="30"/>
      <c r="D26" s="30" t="s">
        <v>23</v>
      </c>
      <c r="E26" s="20">
        <f>'2000-2010'!T24</f>
        <v>145.3157471312444</v>
      </c>
      <c r="F26" s="54">
        <f>'Survival Rates'!L46</f>
        <v>0.8096020115695117</v>
      </c>
      <c r="G26" s="30" t="s">
        <v>50</v>
      </c>
      <c r="H26" s="30" t="s">
        <v>24</v>
      </c>
      <c r="I26" s="19">
        <f t="shared" si="4"/>
        <v>117.64792119018196</v>
      </c>
      <c r="J26" s="36">
        <f>'Migration Rates'!F29</f>
        <v>-0.03297849241920864</v>
      </c>
      <c r="K26" s="19">
        <f t="shared" si="5"/>
        <v>113.7680701130759</v>
      </c>
      <c r="L26" s="28"/>
      <c r="M26" s="30" t="s">
        <v>24</v>
      </c>
      <c r="N26" s="20">
        <f t="shared" si="1"/>
        <v>113.7680701130759</v>
      </c>
      <c r="O26" s="54">
        <f>'Survival Rates'!J47</f>
        <v>0.6862173366879389</v>
      </c>
      <c r="P26" s="30" t="s">
        <v>50</v>
      </c>
      <c r="Q26" s="30" t="s">
        <v>25</v>
      </c>
      <c r="R26" s="19">
        <f>(N26*O26)+(N27*O27)</f>
        <v>130.00172988219433</v>
      </c>
      <c r="S26" s="36">
        <f t="shared" si="0"/>
        <v>0.01616124753425594</v>
      </c>
      <c r="T26" s="19">
        <f t="shared" si="3"/>
        <v>132.10272001870194</v>
      </c>
    </row>
    <row r="27" spans="3:18" ht="12.75">
      <c r="C27" s="30"/>
      <c r="D27" s="30" t="s">
        <v>24</v>
      </c>
      <c r="E27" s="20">
        <f>'2000-2010'!T25</f>
        <v>97.8851156976702</v>
      </c>
      <c r="F27" s="54">
        <f>'Survival Rates'!L47</f>
        <v>0.686844902014563</v>
      </c>
      <c r="G27" s="30" t="s">
        <v>50</v>
      </c>
      <c r="H27" s="30" t="s">
        <v>25</v>
      </c>
      <c r="I27" s="19">
        <f>(E27*F27)+(E28*F28)</f>
        <v>123.56710092091296</v>
      </c>
      <c r="J27" s="36">
        <f>'Migration Rates'!F30</f>
        <v>0.01616124753425594</v>
      </c>
      <c r="K27" s="19">
        <f t="shared" si="5"/>
        <v>125.56409942598623</v>
      </c>
      <c r="L27" s="28"/>
      <c r="M27" s="38" t="s">
        <v>25</v>
      </c>
      <c r="N27" s="20">
        <f t="shared" si="1"/>
        <v>125.56409942598623</v>
      </c>
      <c r="O27" s="54">
        <f>'Survival Rates'!J48</f>
        <v>0.41359041355354975</v>
      </c>
      <c r="P27" s="38" t="s">
        <v>51</v>
      </c>
      <c r="Q27" s="38" t="s">
        <v>52</v>
      </c>
      <c r="R27" s="30"/>
    </row>
    <row r="28" spans="3:20" ht="12.75">
      <c r="C28" s="30"/>
      <c r="D28" s="38" t="s">
        <v>25</v>
      </c>
      <c r="E28" s="20">
        <f>'2000-2010'!T26</f>
        <v>135.8249810392871</v>
      </c>
      <c r="F28" s="54">
        <f>'Survival Rates'!L48</f>
        <v>0.41476323272644267</v>
      </c>
      <c r="G28" s="38" t="s">
        <v>51</v>
      </c>
      <c r="H28" s="38" t="s">
        <v>52</v>
      </c>
      <c r="I28" s="30"/>
      <c r="L28" s="28"/>
      <c r="M28" s="38" t="s">
        <v>53</v>
      </c>
      <c r="N28" s="39">
        <f>SUM(N10:N27)</f>
        <v>4573.2322631946745</v>
      </c>
      <c r="O28" s="38"/>
      <c r="P28" s="38"/>
      <c r="Q28" s="38"/>
      <c r="R28" s="30"/>
      <c r="T28" s="19">
        <f>SUM(T9:T26)</f>
        <v>4623.867029447931</v>
      </c>
    </row>
    <row r="29" spans="3:12" ht="12.75">
      <c r="C29" s="30"/>
      <c r="D29" s="38" t="s">
        <v>53</v>
      </c>
      <c r="E29" s="39">
        <f>SUM(E11:E28)</f>
        <v>4477.8552281648035</v>
      </c>
      <c r="F29" s="38"/>
      <c r="G29" s="38"/>
      <c r="H29" s="38"/>
      <c r="I29" s="30"/>
      <c r="K29" s="19">
        <f>SUM(K10:K27)</f>
        <v>4573.2322631946745</v>
      </c>
      <c r="L29" s="28"/>
    </row>
    <row r="30" spans="3:12" ht="12.75">
      <c r="C30" s="30"/>
      <c r="D30" s="30"/>
      <c r="E30" s="30"/>
      <c r="F30" s="30"/>
      <c r="G30" s="30"/>
      <c r="H30" s="30"/>
      <c r="I30" s="30"/>
      <c r="L30" s="28"/>
    </row>
    <row r="31" spans="3:12" ht="12.75">
      <c r="C31" s="30"/>
      <c r="D31" s="30"/>
      <c r="E31" s="30"/>
      <c r="F31" s="30"/>
      <c r="G31" s="30"/>
      <c r="H31" s="30"/>
      <c r="I31" s="30"/>
      <c r="L31" s="28"/>
    </row>
    <row r="32" spans="3:12" ht="12.75">
      <c r="C32" s="30"/>
      <c r="D32" s="40" t="s">
        <v>6</v>
      </c>
      <c r="E32" s="30"/>
      <c r="F32" s="30"/>
      <c r="G32" s="30"/>
      <c r="H32" s="30"/>
      <c r="I32" s="30"/>
      <c r="L32" s="28"/>
    </row>
    <row r="33" spans="3:17" ht="12.75">
      <c r="C33" s="30"/>
      <c r="D33" s="31"/>
      <c r="E33" s="31" t="s">
        <v>39</v>
      </c>
      <c r="F33" s="30"/>
      <c r="G33" s="31"/>
      <c r="H33" s="31"/>
      <c r="I33" s="30"/>
      <c r="L33" s="28"/>
      <c r="N33" s="29" t="s">
        <v>39</v>
      </c>
      <c r="P33" s="29"/>
      <c r="Q33" s="29"/>
    </row>
    <row r="34" spans="3:20" ht="12.75">
      <c r="C34" s="30"/>
      <c r="D34" s="31" t="s">
        <v>40</v>
      </c>
      <c r="E34" s="31" t="s">
        <v>54</v>
      </c>
      <c r="F34" s="31" t="s">
        <v>42</v>
      </c>
      <c r="G34" s="31"/>
      <c r="H34" s="31" t="s">
        <v>40</v>
      </c>
      <c r="I34" s="31" t="s">
        <v>43</v>
      </c>
      <c r="J34" s="31" t="s">
        <v>44</v>
      </c>
      <c r="K34" s="31" t="s">
        <v>45</v>
      </c>
      <c r="L34" s="28"/>
      <c r="N34" s="31" t="s">
        <v>54</v>
      </c>
      <c r="O34" s="31" t="s">
        <v>42</v>
      </c>
      <c r="P34" s="31"/>
      <c r="Q34" s="31" t="s">
        <v>40</v>
      </c>
      <c r="R34" s="31" t="s">
        <v>43</v>
      </c>
      <c r="S34" s="31" t="s">
        <v>44</v>
      </c>
      <c r="T34" s="31" t="s">
        <v>45</v>
      </c>
    </row>
    <row r="35" spans="3:20" ht="12.75">
      <c r="C35" s="30"/>
      <c r="D35" s="32" t="s">
        <v>46</v>
      </c>
      <c r="E35" s="32" t="s">
        <v>78</v>
      </c>
      <c r="F35" s="32">
        <v>2010</v>
      </c>
      <c r="G35" s="32"/>
      <c r="H35" s="32" t="s">
        <v>46</v>
      </c>
      <c r="I35" s="32">
        <v>2015</v>
      </c>
      <c r="J35" s="33" t="s">
        <v>48</v>
      </c>
      <c r="K35" s="33">
        <v>2015</v>
      </c>
      <c r="L35" s="28"/>
      <c r="N35" s="32" t="s">
        <v>79</v>
      </c>
      <c r="O35" s="32">
        <v>2015</v>
      </c>
      <c r="P35" s="32"/>
      <c r="Q35" s="32" t="s">
        <v>46</v>
      </c>
      <c r="R35" s="32">
        <v>2020</v>
      </c>
      <c r="S35" s="33" t="s">
        <v>48</v>
      </c>
      <c r="T35" s="33">
        <v>2020</v>
      </c>
    </row>
    <row r="36" spans="3:20" ht="13.5">
      <c r="C36" s="30"/>
      <c r="D36" s="31"/>
      <c r="E36" s="31"/>
      <c r="F36" s="31"/>
      <c r="G36" s="31"/>
      <c r="H36" s="32"/>
      <c r="I36" s="32"/>
      <c r="J36" s="33"/>
      <c r="K36" s="33"/>
      <c r="L36" s="28"/>
      <c r="M36" s="34"/>
      <c r="N36" s="20"/>
      <c r="O36" s="30"/>
      <c r="P36" s="30"/>
      <c r="Q36" s="30" t="s">
        <v>8</v>
      </c>
      <c r="R36" s="35">
        <f>S132</f>
        <v>192.2347533487439</v>
      </c>
      <c r="S36" s="36">
        <f>J37</f>
        <v>0.011090713690115746</v>
      </c>
      <c r="T36" s="19">
        <f>R36+(R36*S36)</f>
        <v>194.36677395942485</v>
      </c>
    </row>
    <row r="37" spans="3:20" ht="13.5">
      <c r="C37" s="30"/>
      <c r="D37" s="34"/>
      <c r="E37" s="20"/>
      <c r="F37" s="30"/>
      <c r="G37" s="30"/>
      <c r="H37" s="30" t="s">
        <v>8</v>
      </c>
      <c r="I37" s="35">
        <f>J133</f>
        <v>201.98942400215657</v>
      </c>
      <c r="J37" s="36">
        <f>'Migration Rates'!F39</f>
        <v>0.011090713690115746</v>
      </c>
      <c r="K37" s="19">
        <f>I37+(I37*J37)</f>
        <v>204.22963087219588</v>
      </c>
      <c r="L37" s="28"/>
      <c r="M37" s="30" t="s">
        <v>8</v>
      </c>
      <c r="N37" s="20">
        <f>K37</f>
        <v>204.22963087219588</v>
      </c>
      <c r="O37" s="54">
        <f>'Survival Rates'!J53</f>
        <v>0.9977804722013122</v>
      </c>
      <c r="P37" s="30" t="s">
        <v>50</v>
      </c>
      <c r="Q37" s="30" t="s">
        <v>9</v>
      </c>
      <c r="R37" s="19">
        <f>N37*O37</f>
        <v>203.7763375291593</v>
      </c>
      <c r="S37" s="36">
        <f aca="true" t="shared" si="6" ref="S37:S53">J38</f>
        <v>0.15454543175492447</v>
      </c>
      <c r="T37" s="19">
        <f>R37+(R37*S37)</f>
        <v>235.26903959404044</v>
      </c>
    </row>
    <row r="38" spans="3:20" ht="12.75">
      <c r="C38" s="30"/>
      <c r="D38" s="30" t="s">
        <v>8</v>
      </c>
      <c r="E38" s="20">
        <f>'2000-2010'!T36</f>
        <v>213.50478526641476</v>
      </c>
      <c r="F38" s="54">
        <f>'Survival Rates'!L53</f>
        <v>0.9977849112569095</v>
      </c>
      <c r="G38" s="30" t="s">
        <v>50</v>
      </c>
      <c r="H38" s="30" t="s">
        <v>9</v>
      </c>
      <c r="I38" s="19">
        <f>E38*F38</f>
        <v>213.03185321997518</v>
      </c>
      <c r="J38" s="36">
        <f>'Migration Rates'!F40</f>
        <v>0.15454543175492447</v>
      </c>
      <c r="K38" s="19">
        <f>I38+(I38*J38)</f>
        <v>245.95495295340794</v>
      </c>
      <c r="L38" s="28"/>
      <c r="M38" s="30" t="s">
        <v>9</v>
      </c>
      <c r="N38" s="20">
        <f aca="true" t="shared" si="7" ref="N38:N54">K38</f>
        <v>245.95495295340794</v>
      </c>
      <c r="O38" s="54">
        <f>'Survival Rates'!J54</f>
        <v>0.9987565548222416</v>
      </c>
      <c r="P38" s="30" t="s">
        <v>50</v>
      </c>
      <c r="Q38" s="30" t="s">
        <v>10</v>
      </c>
      <c r="R38" s="19">
        <f aca="true" t="shared" si="8" ref="R38:R52">N38*O38</f>
        <v>245.64912145321222</v>
      </c>
      <c r="S38" s="36">
        <f t="shared" si="6"/>
        <v>-0.04539737766402413</v>
      </c>
      <c r="T38" s="19">
        <f aca="true" t="shared" si="9" ref="T38:T53">R38+(R38*S38)</f>
        <v>234.497295513765</v>
      </c>
    </row>
    <row r="39" spans="3:20" ht="12.75">
      <c r="C39" s="30"/>
      <c r="D39" s="30" t="s">
        <v>9</v>
      </c>
      <c r="E39" s="20">
        <f>'2000-2010'!T37</f>
        <v>252.35511567973174</v>
      </c>
      <c r="F39" s="54">
        <f>'Survival Rates'!L54</f>
        <v>0.9987590417125971</v>
      </c>
      <c r="G39" s="30" t="s">
        <v>50</v>
      </c>
      <c r="H39" s="30" t="s">
        <v>10</v>
      </c>
      <c r="I39" s="19">
        <f aca="true" t="shared" si="10" ref="I39:I53">E39*F39</f>
        <v>252.04195350756046</v>
      </c>
      <c r="J39" s="36">
        <f>'Migration Rates'!F41</f>
        <v>-0.04539737766402413</v>
      </c>
      <c r="K39" s="19">
        <f aca="true" t="shared" si="11" ref="K39:K54">I39+(I39*J39)</f>
        <v>240.59990975699932</v>
      </c>
      <c r="L39" s="28"/>
      <c r="M39" s="30" t="s">
        <v>10</v>
      </c>
      <c r="N39" s="20">
        <f t="shared" si="7"/>
        <v>240.59990975699932</v>
      </c>
      <c r="O39" s="54">
        <f>'Survival Rates'!J55</f>
        <v>0.9965156270567913</v>
      </c>
      <c r="P39" s="30" t="s">
        <v>50</v>
      </c>
      <c r="Q39" s="30" t="s">
        <v>11</v>
      </c>
      <c r="R39" s="19">
        <f t="shared" si="8"/>
        <v>239.76156994130358</v>
      </c>
      <c r="S39" s="36">
        <f t="shared" si="6"/>
        <v>-0.01885645164733398</v>
      </c>
      <c r="T39" s="19">
        <f t="shared" si="9"/>
        <v>235.2405174908165</v>
      </c>
    </row>
    <row r="40" spans="3:20" ht="12.75">
      <c r="C40" s="30"/>
      <c r="D40" s="30" t="s">
        <v>10</v>
      </c>
      <c r="E40" s="20">
        <f>'2000-2010'!T38</f>
        <v>243.8267036307646</v>
      </c>
      <c r="F40" s="54">
        <f>'Survival Rates'!L55</f>
        <v>0.9965225958026778</v>
      </c>
      <c r="G40" s="30" t="s">
        <v>50</v>
      </c>
      <c r="H40" s="30" t="s">
        <v>11</v>
      </c>
      <c r="I40" s="19">
        <f t="shared" si="10"/>
        <v>242.97881962813975</v>
      </c>
      <c r="J40" s="36">
        <f>'Migration Rates'!F42</f>
        <v>-0.01885645164733398</v>
      </c>
      <c r="K40" s="19">
        <f t="shared" si="11"/>
        <v>238.39710126449543</v>
      </c>
      <c r="L40" s="28"/>
      <c r="M40" s="30" t="s">
        <v>11</v>
      </c>
      <c r="N40" s="20">
        <f t="shared" si="7"/>
        <v>238.39710126449543</v>
      </c>
      <c r="O40" s="54">
        <f>'Survival Rates'!J56</f>
        <v>0.9933942207057169</v>
      </c>
      <c r="P40" s="30" t="s">
        <v>50</v>
      </c>
      <c r="Q40" s="30" t="s">
        <v>12</v>
      </c>
      <c r="R40" s="19">
        <f t="shared" si="8"/>
        <v>236.82230262914533</v>
      </c>
      <c r="S40" s="36">
        <f t="shared" si="6"/>
        <v>-0.3173086763903568</v>
      </c>
      <c r="T40" s="19">
        <f t="shared" si="9"/>
        <v>161.6765312421747</v>
      </c>
    </row>
    <row r="41" spans="3:20" ht="12.75">
      <c r="C41" s="30"/>
      <c r="D41" s="30" t="s">
        <v>11</v>
      </c>
      <c r="E41" s="20">
        <f>'2000-2010'!T39</f>
        <v>201.35048627959156</v>
      </c>
      <c r="F41" s="54">
        <f>'Survival Rates'!L56</f>
        <v>0.9934074322643055</v>
      </c>
      <c r="G41" s="30" t="s">
        <v>50</v>
      </c>
      <c r="H41" s="30" t="s">
        <v>12</v>
      </c>
      <c r="I41" s="19">
        <f t="shared" si="10"/>
        <v>200.02306956017833</v>
      </c>
      <c r="J41" s="36">
        <f>'Migration Rates'!F43</f>
        <v>-0.3173086763903568</v>
      </c>
      <c r="K41" s="19">
        <f t="shared" si="11"/>
        <v>136.55401411050187</v>
      </c>
      <c r="L41" s="28"/>
      <c r="M41" s="30" t="s">
        <v>12</v>
      </c>
      <c r="N41" s="20">
        <f t="shared" si="7"/>
        <v>136.55401411050187</v>
      </c>
      <c r="O41" s="54">
        <f>'Survival Rates'!J57</f>
        <v>0.9917719768417177</v>
      </c>
      <c r="P41" s="30" t="s">
        <v>50</v>
      </c>
      <c r="Q41" s="30" t="s">
        <v>13</v>
      </c>
      <c r="R41" s="19">
        <f t="shared" si="8"/>
        <v>135.43044452004426</v>
      </c>
      <c r="S41" s="36">
        <f t="shared" si="6"/>
        <v>0.08875226360714328</v>
      </c>
      <c r="T41" s="19">
        <f t="shared" si="9"/>
        <v>147.45020303251982</v>
      </c>
    </row>
    <row r="42" spans="3:20" ht="12.75">
      <c r="C42" s="30"/>
      <c r="D42" s="30" t="s">
        <v>12</v>
      </c>
      <c r="E42" s="20">
        <f>'2000-2010'!T40</f>
        <v>171.7364346853486</v>
      </c>
      <c r="F42" s="54">
        <f>'Survival Rates'!L57</f>
        <v>0.9917884328880343</v>
      </c>
      <c r="G42" s="30" t="s">
        <v>50</v>
      </c>
      <c r="H42" s="30" t="s">
        <v>13</v>
      </c>
      <c r="I42" s="19">
        <f t="shared" si="10"/>
        <v>170.32620942636015</v>
      </c>
      <c r="J42" s="36">
        <f>'Migration Rates'!F44</f>
        <v>0.08875226360714328</v>
      </c>
      <c r="K42" s="19">
        <f t="shared" si="11"/>
        <v>185.44304606457396</v>
      </c>
      <c r="L42" s="28"/>
      <c r="M42" s="30" t="s">
        <v>13</v>
      </c>
      <c r="N42" s="20">
        <f t="shared" si="7"/>
        <v>185.44304606457396</v>
      </c>
      <c r="O42" s="54">
        <f>'Survival Rates'!J58</f>
        <v>0.9898281323486942</v>
      </c>
      <c r="P42" s="30" t="s">
        <v>50</v>
      </c>
      <c r="Q42" s="30" t="s">
        <v>14</v>
      </c>
      <c r="R42" s="19">
        <f t="shared" si="8"/>
        <v>183.5567439431501</v>
      </c>
      <c r="S42" s="36">
        <f t="shared" si="6"/>
        <v>0.10598992635366417</v>
      </c>
      <c r="T42" s="19">
        <f t="shared" si="9"/>
        <v>203.011909715403</v>
      </c>
    </row>
    <row r="43" spans="3:20" ht="12.75">
      <c r="C43" s="30"/>
      <c r="D43" s="30" t="s">
        <v>13</v>
      </c>
      <c r="E43" s="20">
        <f>'2000-2010'!T41</f>
        <v>164.03440007119775</v>
      </c>
      <c r="F43" s="54">
        <f>'Survival Rates'!L58</f>
        <v>0.9898484760839967</v>
      </c>
      <c r="G43" s="30" t="s">
        <v>50</v>
      </c>
      <c r="H43" s="30" t="s">
        <v>14</v>
      </c>
      <c r="I43" s="19">
        <f t="shared" si="10"/>
        <v>162.36920093582773</v>
      </c>
      <c r="J43" s="36">
        <f>'Migration Rates'!F45</f>
        <v>0.10598992635366417</v>
      </c>
      <c r="K43" s="19">
        <f t="shared" si="11"/>
        <v>179.5787005851194</v>
      </c>
      <c r="L43" s="28"/>
      <c r="M43" s="30" t="s">
        <v>14</v>
      </c>
      <c r="N43" s="20">
        <f t="shared" si="7"/>
        <v>179.5787005851194</v>
      </c>
      <c r="O43" s="54">
        <f>'Survival Rates'!J59</f>
        <v>0.98701748711547</v>
      </c>
      <c r="P43" s="30" t="s">
        <v>50</v>
      </c>
      <c r="Q43" s="30" t="s">
        <v>15</v>
      </c>
      <c r="R43" s="19">
        <f t="shared" si="8"/>
        <v>177.24731779098593</v>
      </c>
      <c r="S43" s="36">
        <f t="shared" si="6"/>
        <v>0.11610431566361162</v>
      </c>
      <c r="T43" s="19">
        <f t="shared" si="9"/>
        <v>197.82649632631905</v>
      </c>
    </row>
    <row r="44" spans="3:20" ht="12.75">
      <c r="C44" s="30"/>
      <c r="D44" s="30" t="s">
        <v>14</v>
      </c>
      <c r="E44" s="20">
        <f>'2000-2010'!T42</f>
        <v>206.8663809716477</v>
      </c>
      <c r="F44" s="54">
        <f>'Survival Rates'!L59</f>
        <v>0.987043452141239</v>
      </c>
      <c r="G44" s="30" t="s">
        <v>50</v>
      </c>
      <c r="H44" s="30" t="s">
        <v>15</v>
      </c>
      <c r="I44" s="19">
        <f t="shared" si="10"/>
        <v>204.18610680621984</v>
      </c>
      <c r="J44" s="36">
        <f>'Migration Rates'!F46</f>
        <v>0.11610431566361162</v>
      </c>
      <c r="K44" s="19">
        <f t="shared" si="11"/>
        <v>227.8929950049731</v>
      </c>
      <c r="L44" s="28"/>
      <c r="M44" s="30" t="s">
        <v>15</v>
      </c>
      <c r="N44" s="20">
        <f t="shared" si="7"/>
        <v>227.8929950049731</v>
      </c>
      <c r="O44" s="54">
        <f>'Survival Rates'!J60</f>
        <v>0.9837233935181177</v>
      </c>
      <c r="P44" s="30" t="s">
        <v>50</v>
      </c>
      <c r="Q44" s="30" t="s">
        <v>16</v>
      </c>
      <c r="R44" s="19">
        <f t="shared" si="8"/>
        <v>224.18367040529958</v>
      </c>
      <c r="S44" s="36">
        <f t="shared" si="6"/>
        <v>0.10538048617132212</v>
      </c>
      <c r="T44" s="19">
        <f t="shared" si="9"/>
        <v>247.80825458428149</v>
      </c>
    </row>
    <row r="45" spans="3:20" ht="12.75">
      <c r="C45" s="30"/>
      <c r="D45" s="30" t="s">
        <v>15</v>
      </c>
      <c r="E45" s="20">
        <f>'2000-2010'!T43</f>
        <v>235.16636714684313</v>
      </c>
      <c r="F45" s="54">
        <f>'Survival Rates'!L60</f>
        <v>0.9837559467310815</v>
      </c>
      <c r="G45" s="30" t="s">
        <v>50</v>
      </c>
      <c r="H45" s="30" t="s">
        <v>16</v>
      </c>
      <c r="I45" s="19">
        <f t="shared" si="10"/>
        <v>231.34631215185175</v>
      </c>
      <c r="J45" s="36">
        <f>'Migration Rates'!F47</f>
        <v>0.10538048617132212</v>
      </c>
      <c r="K45" s="19">
        <f t="shared" si="11"/>
        <v>255.72569900035634</v>
      </c>
      <c r="L45" s="28"/>
      <c r="M45" s="30" t="s">
        <v>16</v>
      </c>
      <c r="N45" s="20">
        <f t="shared" si="7"/>
        <v>255.72569900035634</v>
      </c>
      <c r="O45" s="54">
        <f>'Survival Rates'!J61</f>
        <v>0.9787792209464812</v>
      </c>
      <c r="P45" s="30" t="s">
        <v>50</v>
      </c>
      <c r="Q45" s="30" t="s">
        <v>17</v>
      </c>
      <c r="R45" s="19">
        <f t="shared" si="8"/>
        <v>250.29900044356313</v>
      </c>
      <c r="S45" s="36">
        <f t="shared" si="6"/>
        <v>0.20461198838605632</v>
      </c>
      <c r="T45" s="19">
        <f t="shared" si="9"/>
        <v>301.51317661536297</v>
      </c>
    </row>
    <row r="46" spans="3:20" ht="12.75">
      <c r="C46" s="30"/>
      <c r="D46" s="30" t="s">
        <v>16</v>
      </c>
      <c r="E46" s="20">
        <f>'2000-2010'!T44</f>
        <v>279.10675559969013</v>
      </c>
      <c r="F46" s="54">
        <f>'Survival Rates'!L61</f>
        <v>0.9788216625045882</v>
      </c>
      <c r="G46" s="30" t="s">
        <v>50</v>
      </c>
      <c r="H46" s="30" t="s">
        <v>17</v>
      </c>
      <c r="I46" s="19">
        <f t="shared" si="10"/>
        <v>273.1957385323505</v>
      </c>
      <c r="J46" s="36">
        <f>'Migration Rates'!F48</f>
        <v>0.20461198838605632</v>
      </c>
      <c r="K46" s="19">
        <f t="shared" si="11"/>
        <v>329.0948618120519</v>
      </c>
      <c r="L46" s="28"/>
      <c r="M46" s="30" t="s">
        <v>17</v>
      </c>
      <c r="N46" s="20">
        <f t="shared" si="7"/>
        <v>329.0948618120519</v>
      </c>
      <c r="O46" s="54">
        <f>'Survival Rates'!J62</f>
        <v>0.9696485359686118</v>
      </c>
      <c r="P46" s="30" t="s">
        <v>50</v>
      </c>
      <c r="Q46" s="30" t="s">
        <v>18</v>
      </c>
      <c r="R46" s="19">
        <f t="shared" si="8"/>
        <v>319.1063509508487</v>
      </c>
      <c r="S46" s="36">
        <f t="shared" si="6"/>
        <v>0.04203205496893877</v>
      </c>
      <c r="T46" s="19">
        <f t="shared" si="9"/>
        <v>332.51904663495225</v>
      </c>
    </row>
    <row r="47" spans="3:20" ht="12.75">
      <c r="C47" s="30"/>
      <c r="D47" s="30" t="s">
        <v>17</v>
      </c>
      <c r="E47" s="20">
        <f>'2000-2010'!T45</f>
        <v>400.0104238095282</v>
      </c>
      <c r="F47" s="54">
        <f>'Survival Rates'!L62</f>
        <v>0.9697092388966746</v>
      </c>
      <c r="G47" s="30" t="s">
        <v>50</v>
      </c>
      <c r="H47" s="30" t="s">
        <v>18</v>
      </c>
      <c r="I47" s="19">
        <f t="shared" si="10"/>
        <v>387.89380362307384</v>
      </c>
      <c r="J47" s="36">
        <f>'Migration Rates'!F49</f>
        <v>0.04203205496893877</v>
      </c>
      <c r="K47" s="19">
        <f t="shared" si="11"/>
        <v>404.1977772990696</v>
      </c>
      <c r="L47" s="28"/>
      <c r="M47" s="30" t="s">
        <v>18</v>
      </c>
      <c r="N47" s="20">
        <f t="shared" si="7"/>
        <v>404.1977772990696</v>
      </c>
      <c r="O47" s="54">
        <f>'Survival Rates'!J63</f>
        <v>0.9536373580637865</v>
      </c>
      <c r="P47" s="30" t="s">
        <v>50</v>
      </c>
      <c r="Q47" s="30" t="s">
        <v>19</v>
      </c>
      <c r="R47" s="19">
        <f t="shared" si="8"/>
        <v>385.4581004787395</v>
      </c>
      <c r="S47" s="36">
        <f t="shared" si="6"/>
        <v>0.10330539620765604</v>
      </c>
      <c r="T47" s="19">
        <f t="shared" si="9"/>
        <v>425.27800227014615</v>
      </c>
    </row>
    <row r="48" spans="3:20" ht="12.75">
      <c r="C48" s="30"/>
      <c r="D48" s="30" t="s">
        <v>18</v>
      </c>
      <c r="E48" s="20">
        <f>'2000-2010'!T46</f>
        <v>299.0205723049668</v>
      </c>
      <c r="F48" s="54">
        <f>'Survival Rates'!L63</f>
        <v>0.9537300833476589</v>
      </c>
      <c r="G48" s="30" t="s">
        <v>50</v>
      </c>
      <c r="H48" s="30" t="s">
        <v>19</v>
      </c>
      <c r="I48" s="19">
        <f t="shared" si="10"/>
        <v>285.1849153470806</v>
      </c>
      <c r="J48" s="36">
        <f>'Migration Rates'!F50</f>
        <v>0.10330539620765604</v>
      </c>
      <c r="K48" s="19">
        <f t="shared" si="11"/>
        <v>314.6460560194576</v>
      </c>
      <c r="L48" s="28"/>
      <c r="M48" s="30" t="s">
        <v>19</v>
      </c>
      <c r="N48" s="20">
        <f t="shared" si="7"/>
        <v>314.6460560194576</v>
      </c>
      <c r="O48" s="54">
        <f>'Survival Rates'!J64</f>
        <v>0.9311019636494751</v>
      </c>
      <c r="P48" s="30" t="s">
        <v>50</v>
      </c>
      <c r="Q48" s="30" t="s">
        <v>20</v>
      </c>
      <c r="R48" s="19">
        <f t="shared" si="8"/>
        <v>292.9675606142797</v>
      </c>
      <c r="S48" s="36">
        <f t="shared" si="6"/>
        <v>0.22463096278822084</v>
      </c>
      <c r="T48" s="19">
        <f t="shared" si="9"/>
        <v>358.7771458207818</v>
      </c>
    </row>
    <row r="49" spans="3:20" ht="12.75">
      <c r="C49" s="30"/>
      <c r="D49" s="30" t="s">
        <v>19</v>
      </c>
      <c r="E49" s="20">
        <f>'2000-2010'!T47</f>
        <v>306.17301505621555</v>
      </c>
      <c r="F49" s="54">
        <f>'Survival Rates'!L64</f>
        <v>0.9312397597221761</v>
      </c>
      <c r="G49" s="30" t="s">
        <v>50</v>
      </c>
      <c r="H49" s="30" t="s">
        <v>20</v>
      </c>
      <c r="I49" s="19">
        <f t="shared" si="10"/>
        <v>285.1204849743644</v>
      </c>
      <c r="J49" s="36">
        <f>'Migration Rates'!F51</f>
        <v>0.22463096278822084</v>
      </c>
      <c r="K49" s="19">
        <f t="shared" si="11"/>
        <v>349.1673740248003</v>
      </c>
      <c r="L49" s="28"/>
      <c r="M49" s="30" t="s">
        <v>20</v>
      </c>
      <c r="N49" s="20">
        <f t="shared" si="7"/>
        <v>349.1673740248003</v>
      </c>
      <c r="O49" s="54">
        <f>'Survival Rates'!J65</f>
        <v>0.9051381367225622</v>
      </c>
      <c r="P49" s="30" t="s">
        <v>50</v>
      </c>
      <c r="Q49" s="30" t="s">
        <v>21</v>
      </c>
      <c r="R49" s="19">
        <f t="shared" si="8"/>
        <v>316.04470632911773</v>
      </c>
      <c r="S49" s="36">
        <f t="shared" si="6"/>
        <v>0.11440771047915134</v>
      </c>
      <c r="T49" s="19">
        <f t="shared" si="9"/>
        <v>352.2026575892878</v>
      </c>
    </row>
    <row r="50" spans="3:20" ht="12.75">
      <c r="C50" s="30"/>
      <c r="D50" s="30" t="s">
        <v>20</v>
      </c>
      <c r="E50" s="20">
        <f>'2000-2010'!T48</f>
        <v>380.3126214839276</v>
      </c>
      <c r="F50" s="54">
        <f>'Survival Rates'!L65</f>
        <v>0.9053278604491171</v>
      </c>
      <c r="G50" s="30" t="s">
        <v>50</v>
      </c>
      <c r="H50" s="30" t="s">
        <v>21</v>
      </c>
      <c r="I50" s="19">
        <f t="shared" si="10"/>
        <v>344.3076119098391</v>
      </c>
      <c r="J50" s="36">
        <f>'Migration Rates'!F52</f>
        <v>0.11440771047915134</v>
      </c>
      <c r="K50" s="19">
        <f t="shared" si="11"/>
        <v>383.699057488988</v>
      </c>
      <c r="L50" s="28"/>
      <c r="M50" s="30" t="s">
        <v>21</v>
      </c>
      <c r="N50" s="20">
        <f t="shared" si="7"/>
        <v>383.699057488988</v>
      </c>
      <c r="O50" s="54">
        <f>'Survival Rates'!J66</f>
        <v>0.8665708380847799</v>
      </c>
      <c r="P50" s="30" t="s">
        <v>50</v>
      </c>
      <c r="Q50" s="30" t="s">
        <v>22</v>
      </c>
      <c r="R50" s="19">
        <f t="shared" si="8"/>
        <v>332.50241382057243</v>
      </c>
      <c r="S50" s="36">
        <f t="shared" si="6"/>
        <v>-0.029895473400976903</v>
      </c>
      <c r="T50" s="19">
        <f t="shared" si="9"/>
        <v>322.5620967524389</v>
      </c>
    </row>
    <row r="51" spans="3:20" ht="12.75">
      <c r="C51" s="30"/>
      <c r="D51" s="30" t="s">
        <v>21</v>
      </c>
      <c r="E51" s="20">
        <f>'2000-2010'!T49</f>
        <v>397.9582834788194</v>
      </c>
      <c r="F51" s="54">
        <f>'Survival Rates'!L66</f>
        <v>0.8668376964086103</v>
      </c>
      <c r="G51" s="30" t="s">
        <v>50</v>
      </c>
      <c r="H51" s="30" t="s">
        <v>22</v>
      </c>
      <c r="I51" s="19">
        <f t="shared" si="10"/>
        <v>344.9652417175045</v>
      </c>
      <c r="J51" s="36">
        <f>'Migration Rates'!F53</f>
        <v>-0.029895473400976903</v>
      </c>
      <c r="K51" s="19">
        <f t="shared" si="11"/>
        <v>334.6523425094773</v>
      </c>
      <c r="L51" s="28"/>
      <c r="M51" s="30" t="s">
        <v>22</v>
      </c>
      <c r="N51" s="20">
        <f t="shared" si="7"/>
        <v>334.6523425094773</v>
      </c>
      <c r="O51" s="54">
        <f>'Survival Rates'!J67</f>
        <v>0.8043197041004706</v>
      </c>
      <c r="P51" s="30" t="s">
        <v>50</v>
      </c>
      <c r="Q51" s="30" t="s">
        <v>23</v>
      </c>
      <c r="R51" s="19">
        <f t="shared" si="8"/>
        <v>269.1674731037521</v>
      </c>
      <c r="S51" s="36">
        <f t="shared" si="6"/>
        <v>0.004357715969879607</v>
      </c>
      <c r="T51" s="19">
        <f t="shared" si="9"/>
        <v>270.3404284998685</v>
      </c>
    </row>
    <row r="52" spans="3:20" ht="12.75">
      <c r="C52" s="30"/>
      <c r="D52" s="30" t="s">
        <v>22</v>
      </c>
      <c r="E52" s="20">
        <f>'2000-2010'!T50</f>
        <v>282.3747156007024</v>
      </c>
      <c r="F52" s="54">
        <f>'Survival Rates'!L67</f>
        <v>0.8047110646922697</v>
      </c>
      <c r="G52" s="30" t="s">
        <v>50</v>
      </c>
      <c r="H52" s="30" t="s">
        <v>23</v>
      </c>
      <c r="I52" s="19">
        <f t="shared" si="10"/>
        <v>227.2300580332181</v>
      </c>
      <c r="J52" s="36">
        <f>'Migration Rates'!F54</f>
        <v>0.004357715969879607</v>
      </c>
      <c r="K52" s="19">
        <f t="shared" si="11"/>
        <v>228.22026208594613</v>
      </c>
      <c r="L52" s="28"/>
      <c r="M52" s="30" t="s">
        <v>23</v>
      </c>
      <c r="N52" s="20">
        <f t="shared" si="7"/>
        <v>228.22026208594613</v>
      </c>
      <c r="O52" s="54">
        <f>'Survival Rates'!J68</f>
        <v>0.710093156954226</v>
      </c>
      <c r="P52" s="30" t="s">
        <v>50</v>
      </c>
      <c r="Q52" s="30" t="s">
        <v>24</v>
      </c>
      <c r="R52" s="19">
        <f t="shared" si="8"/>
        <v>162.05764638553035</v>
      </c>
      <c r="S52" s="36">
        <f t="shared" si="6"/>
        <v>-0.18966870699162025</v>
      </c>
      <c r="T52" s="19">
        <f t="shared" si="9"/>
        <v>131.32038213748157</v>
      </c>
    </row>
    <row r="53" spans="3:20" ht="12.75">
      <c r="C53" s="30"/>
      <c r="D53" s="30" t="s">
        <v>23</v>
      </c>
      <c r="E53" s="20">
        <f>'2000-2010'!T51</f>
        <v>167.74001705261134</v>
      </c>
      <c r="F53" s="54">
        <f>'Survival Rates'!L68</f>
        <v>0.7106729706403176</v>
      </c>
      <c r="G53" s="30" t="s">
        <v>50</v>
      </c>
      <c r="H53" s="30" t="s">
        <v>24</v>
      </c>
      <c r="I53" s="19">
        <f t="shared" si="10"/>
        <v>119.20829621403684</v>
      </c>
      <c r="J53" s="36">
        <f>'Migration Rates'!F55</f>
        <v>-0.18966870699162025</v>
      </c>
      <c r="K53" s="19">
        <f t="shared" si="11"/>
        <v>96.5982128084464</v>
      </c>
      <c r="L53" s="28"/>
      <c r="M53" s="30" t="s">
        <v>24</v>
      </c>
      <c r="N53" s="20">
        <f t="shared" si="7"/>
        <v>96.5982128084464</v>
      </c>
      <c r="O53" s="54">
        <f>'Survival Rates'!J69</f>
        <v>0.5754768056069974</v>
      </c>
      <c r="P53" s="30" t="s">
        <v>50</v>
      </c>
      <c r="Q53" s="30" t="s">
        <v>25</v>
      </c>
      <c r="R53" s="19">
        <f>(N53*O53)+(N54*O54)</f>
        <v>84.44248727983923</v>
      </c>
      <c r="S53" s="36">
        <f t="shared" si="6"/>
        <v>0.04060761410161791</v>
      </c>
      <c r="T53" s="19">
        <f t="shared" si="9"/>
        <v>87.87149521707971</v>
      </c>
    </row>
    <row r="54" spans="3:18" ht="12.75">
      <c r="C54" s="30"/>
      <c r="D54" s="30" t="s">
        <v>24</v>
      </c>
      <c r="E54" s="20">
        <f>'2000-2010'!T52</f>
        <v>96.6848441531874</v>
      </c>
      <c r="F54" s="54">
        <f>'Survival Rates'!L69</f>
        <v>0.5763258519957835</v>
      </c>
      <c r="G54" s="30" t="s">
        <v>50</v>
      </c>
      <c r="H54" s="30" t="s">
        <v>25</v>
      </c>
      <c r="I54" s="19">
        <f>(E54*F54)+(E55*F55)</f>
        <v>81.42267941439404</v>
      </c>
      <c r="J54" s="36">
        <f>'Migration Rates'!F56</f>
        <v>0.04060761410161791</v>
      </c>
      <c r="K54" s="19">
        <f t="shared" si="11"/>
        <v>84.7290601591735</v>
      </c>
      <c r="L54" s="28"/>
      <c r="M54" s="38" t="s">
        <v>25</v>
      </c>
      <c r="N54" s="20">
        <f t="shared" si="7"/>
        <v>84.7290601591735</v>
      </c>
      <c r="O54" s="54">
        <f>'Survival Rates'!J70</f>
        <v>0.3405260992071293</v>
      </c>
      <c r="P54" s="38" t="s">
        <v>51</v>
      </c>
      <c r="Q54" s="38" t="s">
        <v>52</v>
      </c>
      <c r="R54" s="30"/>
    </row>
    <row r="55" spans="3:20" ht="12.75">
      <c r="C55" s="30"/>
      <c r="D55" s="38" t="s">
        <v>25</v>
      </c>
      <c r="E55" s="20">
        <f>'2000-2010'!T53</f>
        <v>75.18232151561217</v>
      </c>
      <c r="F55" s="54">
        <f>'Survival Rates'!L70</f>
        <v>0.341845047008715</v>
      </c>
      <c r="G55" s="38" t="s">
        <v>51</v>
      </c>
      <c r="H55" s="38" t="s">
        <v>52</v>
      </c>
      <c r="I55" s="30"/>
      <c r="L55" s="28"/>
      <c r="M55" s="38" t="s">
        <v>53</v>
      </c>
      <c r="N55" s="39">
        <f>SUM(N37:N54)</f>
        <v>4439.381053820033</v>
      </c>
      <c r="O55" s="38"/>
      <c r="P55" s="38"/>
      <c r="Q55" s="38"/>
      <c r="R55" s="30"/>
      <c r="T55" s="19">
        <f>SUM(T36:T53)</f>
        <v>4439.531452996144</v>
      </c>
    </row>
    <row r="56" spans="3:12" ht="12.75">
      <c r="C56" s="30"/>
      <c r="D56" s="38" t="s">
        <v>53</v>
      </c>
      <c r="E56" s="39">
        <f>SUM(E38:E55)</f>
        <v>4373.404243786801</v>
      </c>
      <c r="F56" s="38"/>
      <c r="G56" s="38"/>
      <c r="H56" s="38"/>
      <c r="I56" s="30"/>
      <c r="K56" s="19">
        <f>SUM(K37:K54)</f>
        <v>4439.381053820033</v>
      </c>
      <c r="L56" s="28"/>
    </row>
    <row r="57" spans="3:12" ht="12.75">
      <c r="C57" s="30"/>
      <c r="D57" s="30"/>
      <c r="E57" s="30"/>
      <c r="F57" s="30"/>
      <c r="G57" s="30"/>
      <c r="H57" s="30"/>
      <c r="I57" s="30"/>
      <c r="L57" s="28"/>
    </row>
    <row r="58" spans="3:12" ht="12.75">
      <c r="C58" s="30"/>
      <c r="D58" s="30"/>
      <c r="E58" s="30"/>
      <c r="F58" s="30"/>
      <c r="G58" s="30"/>
      <c r="H58" s="30"/>
      <c r="I58" s="30"/>
      <c r="L58" s="28"/>
    </row>
    <row r="59" spans="3:12" ht="12.75">
      <c r="C59" s="30"/>
      <c r="D59" s="40" t="s">
        <v>27</v>
      </c>
      <c r="E59" s="30"/>
      <c r="F59" s="30"/>
      <c r="G59" s="30"/>
      <c r="H59" s="30"/>
      <c r="I59" s="30"/>
      <c r="L59" s="28"/>
    </row>
    <row r="60" spans="3:17" ht="12.75">
      <c r="C60" s="30"/>
      <c r="D60" s="31"/>
      <c r="E60" s="31" t="s">
        <v>39</v>
      </c>
      <c r="F60" s="30"/>
      <c r="G60" s="31"/>
      <c r="H60" s="31"/>
      <c r="I60" s="30"/>
      <c r="L60" s="28"/>
      <c r="N60" s="29" t="s">
        <v>39</v>
      </c>
      <c r="P60" s="29"/>
      <c r="Q60" s="29"/>
    </row>
    <row r="61" spans="3:20" ht="12.75">
      <c r="C61" s="30"/>
      <c r="D61" s="31" t="s">
        <v>40</v>
      </c>
      <c r="E61" s="31" t="s">
        <v>41</v>
      </c>
      <c r="F61" s="31" t="s">
        <v>42</v>
      </c>
      <c r="G61" s="31"/>
      <c r="H61" s="31" t="s">
        <v>40</v>
      </c>
      <c r="I61" s="31" t="s">
        <v>43</v>
      </c>
      <c r="J61" s="31" t="s">
        <v>44</v>
      </c>
      <c r="K61" s="31" t="s">
        <v>45</v>
      </c>
      <c r="L61" s="28"/>
      <c r="N61" s="31" t="s">
        <v>41</v>
      </c>
      <c r="O61" s="31" t="s">
        <v>42</v>
      </c>
      <c r="P61" s="31"/>
      <c r="Q61" s="31" t="s">
        <v>40</v>
      </c>
      <c r="R61" s="31" t="s">
        <v>43</v>
      </c>
      <c r="S61" s="31" t="s">
        <v>44</v>
      </c>
      <c r="T61" s="31" t="s">
        <v>45</v>
      </c>
    </row>
    <row r="62" spans="3:20" ht="12.75">
      <c r="C62" s="30"/>
      <c r="D62" s="32" t="s">
        <v>46</v>
      </c>
      <c r="E62" s="32" t="s">
        <v>78</v>
      </c>
      <c r="F62" s="32">
        <v>2010</v>
      </c>
      <c r="G62" s="32"/>
      <c r="H62" s="32" t="s">
        <v>46</v>
      </c>
      <c r="I62" s="32">
        <v>2015</v>
      </c>
      <c r="J62" s="33" t="s">
        <v>48</v>
      </c>
      <c r="K62" s="33">
        <v>2015</v>
      </c>
      <c r="L62" s="28"/>
      <c r="N62" s="32" t="s">
        <v>79</v>
      </c>
      <c r="O62" s="32">
        <v>2015</v>
      </c>
      <c r="P62" s="32"/>
      <c r="Q62" s="32" t="s">
        <v>46</v>
      </c>
      <c r="R62" s="32">
        <v>2020</v>
      </c>
      <c r="S62" s="33" t="s">
        <v>48</v>
      </c>
      <c r="T62" s="33">
        <v>2020</v>
      </c>
    </row>
    <row r="63" spans="3:20" ht="13.5">
      <c r="C63" s="30"/>
      <c r="D63" s="31"/>
      <c r="E63" s="31"/>
      <c r="F63" s="31"/>
      <c r="G63" s="31"/>
      <c r="H63" s="32"/>
      <c r="I63" s="32"/>
      <c r="J63" s="33"/>
      <c r="K63" s="33"/>
      <c r="L63" s="28"/>
      <c r="M63" s="34"/>
      <c r="N63" s="20"/>
      <c r="O63" s="30"/>
      <c r="P63" s="30"/>
      <c r="Q63" s="30" t="s">
        <v>8</v>
      </c>
      <c r="R63" s="35">
        <f>S155</f>
        <v>39.51654687882245</v>
      </c>
      <c r="S63" s="36">
        <f>J64</f>
        <v>-0.12096013124399915</v>
      </c>
      <c r="T63" s="19">
        <f>R63+(R63*S63)</f>
        <v>34.736620182050444</v>
      </c>
    </row>
    <row r="64" spans="3:20" ht="13.5">
      <c r="C64" s="30"/>
      <c r="D64" s="34"/>
      <c r="E64" s="20"/>
      <c r="F64" s="30"/>
      <c r="G64" s="30"/>
      <c r="H64" s="30" t="s">
        <v>8</v>
      </c>
      <c r="I64" s="35">
        <f>J156</f>
        <v>45.79613730857931</v>
      </c>
      <c r="J64" s="36">
        <f>'Migration Rates'!F65</f>
        <v>-0.12096013124399915</v>
      </c>
      <c r="K64" s="19">
        <f>I64+(I64*J64)</f>
        <v>40.25663052926535</v>
      </c>
      <c r="L64" s="28"/>
      <c r="M64" s="30" t="s">
        <v>8</v>
      </c>
      <c r="N64" s="20">
        <f>K64</f>
        <v>40.25663052926535</v>
      </c>
      <c r="O64" s="54">
        <f>'Survival Rates'!J75</f>
        <v>0.996979315276951</v>
      </c>
      <c r="P64" s="30" t="s">
        <v>50</v>
      </c>
      <c r="Q64" s="30" t="s">
        <v>9</v>
      </c>
      <c r="R64" s="19">
        <f>N64*O64</f>
        <v>40.13502794042417</v>
      </c>
      <c r="S64" s="36">
        <f aca="true" t="shared" si="12" ref="S64:S80">J65</f>
        <v>-0.3579233087409902</v>
      </c>
      <c r="T64" s="19">
        <f>R64+(R64*S64)</f>
        <v>25.769765943575464</v>
      </c>
    </row>
    <row r="65" spans="3:20" ht="12.75">
      <c r="C65" s="30"/>
      <c r="D65" s="30" t="s">
        <v>8</v>
      </c>
      <c r="E65" s="20">
        <f>'2000-2010'!T63</f>
        <v>43.78296341936808</v>
      </c>
      <c r="F65" s="54">
        <f>'Survival Rates'!L75</f>
        <v>0.9969898876734817</v>
      </c>
      <c r="G65" s="30" t="s">
        <v>50</v>
      </c>
      <c r="H65" s="30" t="s">
        <v>9</v>
      </c>
      <c r="I65" s="19">
        <f>E65*F65</f>
        <v>43.65117178148794</v>
      </c>
      <c r="J65" s="36">
        <f>'Migration Rates'!F66</f>
        <v>-0.3579233087409902</v>
      </c>
      <c r="K65" s="19">
        <f>I65+(I65*J65)</f>
        <v>28.027399947036432</v>
      </c>
      <c r="L65" s="28"/>
      <c r="M65" s="30" t="s">
        <v>9</v>
      </c>
      <c r="N65" s="20">
        <f aca="true" t="shared" si="13" ref="N65:N81">K65</f>
        <v>28.027399947036432</v>
      </c>
      <c r="O65" s="54">
        <f>'Survival Rates'!J76</f>
        <v>0.9988059228826978</v>
      </c>
      <c r="P65" s="30" t="s">
        <v>50</v>
      </c>
      <c r="Q65" s="30" t="s">
        <v>10</v>
      </c>
      <c r="R65" s="19">
        <f aca="true" t="shared" si="14" ref="R65:R79">N65*O65</f>
        <v>27.993933070102198</v>
      </c>
      <c r="S65" s="36">
        <f t="shared" si="12"/>
        <v>0.2345131297009878</v>
      </c>
      <c r="T65" s="19">
        <f aca="true" t="shared" si="15" ref="T65:T80">R65+(R65*S65)</f>
        <v>34.55887792701185</v>
      </c>
    </row>
    <row r="66" spans="3:20" ht="12.75">
      <c r="C66" s="30"/>
      <c r="D66" s="30" t="s">
        <v>9</v>
      </c>
      <c r="E66" s="20">
        <f>'2000-2010'!T64</f>
        <v>28.742306568125088</v>
      </c>
      <c r="F66" s="54">
        <f>'Survival Rates'!L76</f>
        <v>0.9988101021526083</v>
      </c>
      <c r="G66" s="30" t="s">
        <v>50</v>
      </c>
      <c r="H66" s="30" t="s">
        <v>10</v>
      </c>
      <c r="I66" s="19">
        <f aca="true" t="shared" si="16" ref="I66:I80">E66*F66</f>
        <v>28.708106159410605</v>
      </c>
      <c r="J66" s="36">
        <f>'Migration Rates'!F67</f>
        <v>0.2345131297009878</v>
      </c>
      <c r="K66" s="19">
        <f aca="true" t="shared" si="17" ref="K66:K81">I66+(I66*J66)</f>
        <v>35.440533982642194</v>
      </c>
      <c r="L66" s="28"/>
      <c r="M66" s="30" t="s">
        <v>10</v>
      </c>
      <c r="N66" s="20">
        <f t="shared" si="13"/>
        <v>35.440533982642194</v>
      </c>
      <c r="O66" s="54">
        <f>'Survival Rates'!J77</f>
        <v>0.9981843705304223</v>
      </c>
      <c r="P66" s="30" t="s">
        <v>50</v>
      </c>
      <c r="Q66" s="30" t="s">
        <v>11</v>
      </c>
      <c r="R66" s="19">
        <f t="shared" si="14"/>
        <v>35.37618710472574</v>
      </c>
      <c r="S66" s="36">
        <f t="shared" si="12"/>
        <v>-0.1759131103114351</v>
      </c>
      <c r="T66" s="19">
        <f t="shared" si="15"/>
        <v>29.15305200017415</v>
      </c>
    </row>
    <row r="67" spans="3:20" ht="12.75">
      <c r="C67" s="30"/>
      <c r="D67" s="30" t="s">
        <v>10</v>
      </c>
      <c r="E67" s="20">
        <f>'2000-2010'!T65</f>
        <v>28.415308493799888</v>
      </c>
      <c r="F67" s="54">
        <f>'Survival Rates'!L77</f>
        <v>0.9981907252335658</v>
      </c>
      <c r="G67" s="30" t="s">
        <v>50</v>
      </c>
      <c r="H67" s="30" t="s">
        <v>11</v>
      </c>
      <c r="I67" s="19">
        <f t="shared" si="16"/>
        <v>28.36389739316161</v>
      </c>
      <c r="J67" s="36">
        <f>'Migration Rates'!F68</f>
        <v>-0.1759131103114351</v>
      </c>
      <c r="K67" s="19">
        <f t="shared" si="17"/>
        <v>23.374315982176146</v>
      </c>
      <c r="L67" s="28"/>
      <c r="M67" s="30" t="s">
        <v>11</v>
      </c>
      <c r="N67" s="20">
        <f t="shared" si="13"/>
        <v>23.374315982176146</v>
      </c>
      <c r="O67" s="54">
        <f>'Survival Rates'!J78</f>
        <v>0.9960199151312481</v>
      </c>
      <c r="P67" s="30" t="s">
        <v>50</v>
      </c>
      <c r="Q67" s="30" t="s">
        <v>12</v>
      </c>
      <c r="R67" s="19">
        <f t="shared" si="14"/>
        <v>23.281284220818062</v>
      </c>
      <c r="S67" s="36">
        <f t="shared" si="12"/>
        <v>-0.2620220905662865</v>
      </c>
      <c r="T67" s="19">
        <f t="shared" si="15"/>
        <v>17.181073458211415</v>
      </c>
    </row>
    <row r="68" spans="3:20" ht="12.75">
      <c r="C68" s="30"/>
      <c r="D68" s="30" t="s">
        <v>11</v>
      </c>
      <c r="E68" s="20">
        <f>'2000-2010'!T66</f>
        <v>33.471450465048996</v>
      </c>
      <c r="F68" s="54">
        <f>'Survival Rates'!L78</f>
        <v>0.9960338454282888</v>
      </c>
      <c r="G68" s="30" t="s">
        <v>50</v>
      </c>
      <c r="H68" s="30" t="s">
        <v>12</v>
      </c>
      <c r="I68" s="19">
        <f t="shared" si="16"/>
        <v>33.33869751876524</v>
      </c>
      <c r="J68" s="36">
        <f>'Migration Rates'!F69</f>
        <v>-0.2620220905662865</v>
      </c>
      <c r="K68" s="19">
        <f t="shared" si="17"/>
        <v>24.6032222981413</v>
      </c>
      <c r="L68" s="28"/>
      <c r="M68" s="30" t="s">
        <v>12</v>
      </c>
      <c r="N68" s="20">
        <f t="shared" si="13"/>
        <v>24.6032222981413</v>
      </c>
      <c r="O68" s="54">
        <f>'Survival Rates'!J79</f>
        <v>0.9927175448209624</v>
      </c>
      <c r="P68" s="30" t="s">
        <v>50</v>
      </c>
      <c r="Q68" s="30" t="s">
        <v>13</v>
      </c>
      <c r="R68" s="19">
        <f t="shared" si="14"/>
        <v>24.42405043449519</v>
      </c>
      <c r="S68" s="36">
        <f t="shared" si="12"/>
        <v>0.10225005617074857</v>
      </c>
      <c r="T68" s="19">
        <f t="shared" si="15"/>
        <v>26.921410963339518</v>
      </c>
    </row>
    <row r="69" spans="3:20" ht="12.75">
      <c r="C69" s="30"/>
      <c r="D69" s="30" t="s">
        <v>12</v>
      </c>
      <c r="E69" s="20">
        <f>'2000-2010'!T67</f>
        <v>37.48753152454643</v>
      </c>
      <c r="F69" s="54">
        <f>'Survival Rates'!L79</f>
        <v>0.9927430334140891</v>
      </c>
      <c r="G69" s="30" t="s">
        <v>50</v>
      </c>
      <c r="H69" s="30" t="s">
        <v>13</v>
      </c>
      <c r="I69" s="19">
        <f t="shared" si="16"/>
        <v>37.21548576088451</v>
      </c>
      <c r="J69" s="36">
        <f>'Migration Rates'!F70</f>
        <v>0.10225005617074857</v>
      </c>
      <c r="K69" s="19">
        <f t="shared" si="17"/>
        <v>41.02077127035665</v>
      </c>
      <c r="L69" s="28"/>
      <c r="M69" s="30" t="s">
        <v>13</v>
      </c>
      <c r="N69" s="20">
        <f t="shared" si="13"/>
        <v>41.02077127035665</v>
      </c>
      <c r="O69" s="54">
        <f>'Survival Rates'!J80</f>
        <v>0.9897962533413547</v>
      </c>
      <c r="P69" s="30" t="s">
        <v>50</v>
      </c>
      <c r="Q69" s="30" t="s">
        <v>14</v>
      </c>
      <c r="R69" s="19">
        <f t="shared" si="14"/>
        <v>40.60220571257169</v>
      </c>
      <c r="S69" s="36">
        <f t="shared" si="12"/>
        <v>-0.19334159458997874</v>
      </c>
      <c r="T69" s="19">
        <f t="shared" si="15"/>
        <v>32.75211051623273</v>
      </c>
    </row>
    <row r="70" spans="3:20" ht="12.75">
      <c r="C70" s="30"/>
      <c r="D70" s="30" t="s">
        <v>13</v>
      </c>
      <c r="E70" s="20">
        <f>'2000-2010'!T68</f>
        <v>28.954742821663537</v>
      </c>
      <c r="F70" s="54">
        <f>'Survival Rates'!L80</f>
        <v>0.98983196645466</v>
      </c>
      <c r="G70" s="30" t="s">
        <v>50</v>
      </c>
      <c r="H70" s="30" t="s">
        <v>14</v>
      </c>
      <c r="I70" s="19">
        <f t="shared" si="16"/>
        <v>28.66033002535617</v>
      </c>
      <c r="J70" s="36">
        <f>'Migration Rates'!F71</f>
        <v>-0.19334159458997874</v>
      </c>
      <c r="K70" s="19">
        <f t="shared" si="17"/>
        <v>23.119096116778763</v>
      </c>
      <c r="L70" s="28"/>
      <c r="M70" s="30" t="s">
        <v>14</v>
      </c>
      <c r="N70" s="20">
        <f t="shared" si="13"/>
        <v>23.119096116778763</v>
      </c>
      <c r="O70" s="54">
        <f>'Survival Rates'!J81</f>
        <v>0.9878548713546301</v>
      </c>
      <c r="P70" s="30" t="s">
        <v>50</v>
      </c>
      <c r="Q70" s="30" t="s">
        <v>15</v>
      </c>
      <c r="R70" s="19">
        <f t="shared" si="14"/>
        <v>22.838311720275815</v>
      </c>
      <c r="S70" s="36">
        <f t="shared" si="12"/>
        <v>-0.061633081233166416</v>
      </c>
      <c r="T70" s="19">
        <f t="shared" si="15"/>
        <v>21.43071619879168</v>
      </c>
    </row>
    <row r="71" spans="3:20" ht="12.75">
      <c r="C71" s="30"/>
      <c r="D71" s="30" t="s">
        <v>14</v>
      </c>
      <c r="E71" s="20">
        <f>'2000-2010'!T69</f>
        <v>32.32533395067111</v>
      </c>
      <c r="F71" s="54">
        <f>'Survival Rates'!L81</f>
        <v>0.987897379304889</v>
      </c>
      <c r="G71" s="30" t="s">
        <v>50</v>
      </c>
      <c r="H71" s="30" t="s">
        <v>15</v>
      </c>
      <c r="I71" s="19">
        <f t="shared" si="16"/>
        <v>31.93411269502334</v>
      </c>
      <c r="J71" s="36">
        <f>'Migration Rates'!F72</f>
        <v>-0.061633081233166416</v>
      </c>
      <c r="K71" s="19">
        <f t="shared" si="17"/>
        <v>29.965914933181878</v>
      </c>
      <c r="L71" s="28"/>
      <c r="M71" s="30" t="s">
        <v>15</v>
      </c>
      <c r="N71" s="20">
        <f t="shared" si="13"/>
        <v>29.965914933181878</v>
      </c>
      <c r="O71" s="54">
        <f>'Survival Rates'!J82</f>
        <v>0.9851996709823797</v>
      </c>
      <c r="P71" s="30" t="s">
        <v>50</v>
      </c>
      <c r="Q71" s="30" t="s">
        <v>16</v>
      </c>
      <c r="R71" s="19">
        <f t="shared" si="14"/>
        <v>29.522409532856766</v>
      </c>
      <c r="S71" s="36">
        <f t="shared" si="12"/>
        <v>0.1484233044396462</v>
      </c>
      <c r="T71" s="19">
        <f t="shared" si="15"/>
        <v>33.90422311074388</v>
      </c>
    </row>
    <row r="72" spans="3:20" ht="12.75">
      <c r="C72" s="30"/>
      <c r="D72" s="30" t="s">
        <v>15</v>
      </c>
      <c r="E72" s="20">
        <f>'2000-2010'!T70</f>
        <v>25.904150103738367</v>
      </c>
      <c r="F72" s="54">
        <f>'Survival Rates'!L82</f>
        <v>0.9852514721339414</v>
      </c>
      <c r="G72" s="30" t="s">
        <v>50</v>
      </c>
      <c r="H72" s="30" t="s">
        <v>16</v>
      </c>
      <c r="I72" s="19">
        <f t="shared" si="16"/>
        <v>25.522102024086816</v>
      </c>
      <c r="J72" s="36">
        <f>'Migration Rates'!F73</f>
        <v>0.1484233044396462</v>
      </c>
      <c r="K72" s="19">
        <f t="shared" si="17"/>
        <v>29.310176742747565</v>
      </c>
      <c r="L72" s="28"/>
      <c r="M72" s="30" t="s">
        <v>16</v>
      </c>
      <c r="N72" s="20">
        <f t="shared" si="13"/>
        <v>29.310176742747565</v>
      </c>
      <c r="O72" s="54">
        <f>'Survival Rates'!J83</f>
        <v>0.9807180365272302</v>
      </c>
      <c r="P72" s="30" t="s">
        <v>50</v>
      </c>
      <c r="Q72" s="30" t="s">
        <v>17</v>
      </c>
      <c r="R72" s="19">
        <f t="shared" si="14"/>
        <v>28.74501898541348</v>
      </c>
      <c r="S72" s="36">
        <f t="shared" si="12"/>
        <v>0.025892100658832518</v>
      </c>
      <c r="T72" s="19">
        <f t="shared" si="15"/>
        <v>29.489287910423858</v>
      </c>
    </row>
    <row r="73" spans="3:20" ht="12.75">
      <c r="C73" s="30"/>
      <c r="D73" s="30" t="s">
        <v>16</v>
      </c>
      <c r="E73" s="20">
        <f>'2000-2010'!T71</f>
        <v>30.415158739488017</v>
      </c>
      <c r="F73" s="54">
        <f>'Survival Rates'!L83</f>
        <v>0.980785523399385</v>
      </c>
      <c r="G73" s="30" t="s">
        <v>50</v>
      </c>
      <c r="H73" s="30" t="s">
        <v>17</v>
      </c>
      <c r="I73" s="19">
        <f t="shared" si="16"/>
        <v>29.830747383584132</v>
      </c>
      <c r="J73" s="36">
        <f>'Migration Rates'!F74</f>
        <v>0.025892100658832518</v>
      </c>
      <c r="K73" s="19">
        <f t="shared" si="17"/>
        <v>30.603128097568096</v>
      </c>
      <c r="L73" s="28"/>
      <c r="M73" s="30" t="s">
        <v>17</v>
      </c>
      <c r="N73" s="20">
        <f t="shared" si="13"/>
        <v>30.603128097568096</v>
      </c>
      <c r="O73" s="54">
        <f>'Survival Rates'!J84</f>
        <v>0.9697571615552307</v>
      </c>
      <c r="P73" s="30" t="s">
        <v>50</v>
      </c>
      <c r="Q73" s="30" t="s">
        <v>18</v>
      </c>
      <c r="R73" s="19">
        <f t="shared" si="14"/>
        <v>29.677602638608764</v>
      </c>
      <c r="S73" s="36">
        <f t="shared" si="12"/>
        <v>0.6566403745965652</v>
      </c>
      <c r="T73" s="19">
        <f t="shared" si="15"/>
        <v>49.165114752352835</v>
      </c>
    </row>
    <row r="74" spans="3:20" ht="12.75">
      <c r="C74" s="30"/>
      <c r="D74" s="30" t="s">
        <v>17</v>
      </c>
      <c r="E74" s="20">
        <f>'2000-2010'!T72</f>
        <v>60.332034803797455</v>
      </c>
      <c r="F74" s="54">
        <f>'Survival Rates'!L84</f>
        <v>0.9698630114897874</v>
      </c>
      <c r="G74" s="30" t="s">
        <v>50</v>
      </c>
      <c r="H74" s="30" t="s">
        <v>18</v>
      </c>
      <c r="I74" s="19">
        <f t="shared" si="16"/>
        <v>58.513808964117665</v>
      </c>
      <c r="J74" s="36">
        <f>'Migration Rates'!F75</f>
        <v>0.6566403745965652</v>
      </c>
      <c r="K74" s="19">
        <f t="shared" si="17"/>
        <v>96.93633840138774</v>
      </c>
      <c r="L74" s="28"/>
      <c r="M74" s="30" t="s">
        <v>18</v>
      </c>
      <c r="N74" s="20">
        <f t="shared" si="13"/>
        <v>96.93633840138774</v>
      </c>
      <c r="O74" s="54">
        <f>'Survival Rates'!J85</f>
        <v>0.9546824609835266</v>
      </c>
      <c r="P74" s="30" t="s">
        <v>50</v>
      </c>
      <c r="Q74" s="30" t="s">
        <v>19</v>
      </c>
      <c r="R74" s="19">
        <f t="shared" si="14"/>
        <v>92.54342210376879</v>
      </c>
      <c r="S74" s="36">
        <f t="shared" si="12"/>
        <v>0.41801344650167455</v>
      </c>
      <c r="T74" s="19">
        <f t="shared" si="15"/>
        <v>131.22781692842443</v>
      </c>
    </row>
    <row r="75" spans="3:20" ht="12.75">
      <c r="C75" s="30"/>
      <c r="D75" s="30" t="s">
        <v>18</v>
      </c>
      <c r="E75" s="20">
        <f>'2000-2010'!T73</f>
        <v>88.89959343644716</v>
      </c>
      <c r="F75" s="54">
        <f>'Survival Rates'!L85</f>
        <v>0.9548410723700843</v>
      </c>
      <c r="G75" s="30" t="s">
        <v>50</v>
      </c>
      <c r="H75" s="30" t="s">
        <v>19</v>
      </c>
      <c r="I75" s="19">
        <f t="shared" si="16"/>
        <v>84.88498313012171</v>
      </c>
      <c r="J75" s="36">
        <f>'Migration Rates'!F76</f>
        <v>0.41801344650167455</v>
      </c>
      <c r="K75" s="19">
        <f t="shared" si="17"/>
        <v>120.36804748458039</v>
      </c>
      <c r="L75" s="28"/>
      <c r="M75" s="30" t="s">
        <v>19</v>
      </c>
      <c r="N75" s="20">
        <f t="shared" si="13"/>
        <v>120.36804748458039</v>
      </c>
      <c r="O75" s="54">
        <f>'Survival Rates'!J86</f>
        <v>0.9364072045612019</v>
      </c>
      <c r="P75" s="30" t="s">
        <v>50</v>
      </c>
      <c r="Q75" s="30" t="s">
        <v>20</v>
      </c>
      <c r="R75" s="19">
        <f t="shared" si="14"/>
        <v>112.71350686352592</v>
      </c>
      <c r="S75" s="36">
        <f t="shared" si="12"/>
        <v>-0.3067277142551996</v>
      </c>
      <c r="T75" s="19">
        <f t="shared" si="15"/>
        <v>78.14115053758886</v>
      </c>
    </row>
    <row r="76" spans="3:20" ht="12.75">
      <c r="C76" s="30"/>
      <c r="D76" s="30" t="s">
        <v>19</v>
      </c>
      <c r="E76" s="20">
        <f>'2000-2010'!T74</f>
        <v>93.51881296267007</v>
      </c>
      <c r="F76" s="54">
        <f>'Survival Rates'!L86</f>
        <v>0.9366297793452376</v>
      </c>
      <c r="G76" s="30" t="s">
        <v>50</v>
      </c>
      <c r="H76" s="30" t="s">
        <v>20</v>
      </c>
      <c r="I76" s="19">
        <f t="shared" si="16"/>
        <v>87.59250514985422</v>
      </c>
      <c r="J76" s="36">
        <f>'Migration Rates'!F77</f>
        <v>-0.3067277142551996</v>
      </c>
      <c r="K76" s="19">
        <f t="shared" si="17"/>
        <v>60.72545625935263</v>
      </c>
      <c r="L76" s="28"/>
      <c r="M76" s="30" t="s">
        <v>20</v>
      </c>
      <c r="N76" s="20">
        <f t="shared" si="13"/>
        <v>60.72545625935263</v>
      </c>
      <c r="O76" s="54">
        <f>'Survival Rates'!J87</f>
        <v>0.907180273311694</v>
      </c>
      <c r="P76" s="30" t="s">
        <v>50</v>
      </c>
      <c r="Q76" s="30" t="s">
        <v>21</v>
      </c>
      <c r="R76" s="19">
        <f t="shared" si="14"/>
        <v>55.088936006336844</v>
      </c>
      <c r="S76" s="36">
        <f t="shared" si="12"/>
        <v>0.48478922642515554</v>
      </c>
      <c r="T76" s="19">
        <f t="shared" si="15"/>
        <v>81.79545867743379</v>
      </c>
    </row>
    <row r="77" spans="3:20" ht="12.75">
      <c r="C77" s="30"/>
      <c r="D77" s="30" t="s">
        <v>20</v>
      </c>
      <c r="E77" s="20">
        <f>'2000-2010'!T75</f>
        <v>37.78995147767206</v>
      </c>
      <c r="F77" s="54">
        <f>'Survival Rates'!L87</f>
        <v>0.907505142355103</v>
      </c>
      <c r="G77" s="30" t="s">
        <v>50</v>
      </c>
      <c r="H77" s="30" t="s">
        <v>21</v>
      </c>
      <c r="I77" s="19">
        <f t="shared" si="16"/>
        <v>34.294575295337225</v>
      </c>
      <c r="J77" s="36">
        <f>'Migration Rates'!F78</f>
        <v>0.48478922642515554</v>
      </c>
      <c r="K77" s="19">
        <f t="shared" si="17"/>
        <v>50.92021592334301</v>
      </c>
      <c r="L77" s="28"/>
      <c r="M77" s="30" t="s">
        <v>21</v>
      </c>
      <c r="N77" s="20">
        <f t="shared" si="13"/>
        <v>50.92021592334301</v>
      </c>
      <c r="O77" s="54">
        <f>'Survival Rates'!J88</f>
        <v>0.8705030194145009</v>
      </c>
      <c r="P77" s="30" t="s">
        <v>50</v>
      </c>
      <c r="Q77" s="30" t="s">
        <v>22</v>
      </c>
      <c r="R77" s="19">
        <f t="shared" si="14"/>
        <v>44.326201710508435</v>
      </c>
      <c r="S77" s="36">
        <f t="shared" si="12"/>
        <v>0.4949906734771817</v>
      </c>
      <c r="T77" s="19">
        <f t="shared" si="15"/>
        <v>66.26725814787841</v>
      </c>
    </row>
    <row r="78" spans="3:20" ht="12.75">
      <c r="C78" s="30"/>
      <c r="D78" s="30" t="s">
        <v>21</v>
      </c>
      <c r="E78" s="20">
        <f>'2000-2010'!T76</f>
        <v>20.98641385124888</v>
      </c>
      <c r="F78" s="54">
        <f>'Survival Rates'!L88</f>
        <v>0.8709562588465501</v>
      </c>
      <c r="G78" s="30" t="s">
        <v>50</v>
      </c>
      <c r="H78" s="30" t="s">
        <v>22</v>
      </c>
      <c r="I78" s="19">
        <f t="shared" si="16"/>
        <v>18.278248494489144</v>
      </c>
      <c r="J78" s="36">
        <f>'Migration Rates'!F79</f>
        <v>0.4949906734771817</v>
      </c>
      <c r="K78" s="19">
        <f t="shared" si="17"/>
        <v>27.32581102675961</v>
      </c>
      <c r="L78" s="28"/>
      <c r="M78" s="30" t="s">
        <v>22</v>
      </c>
      <c r="N78" s="20">
        <f t="shared" si="13"/>
        <v>27.32581102675961</v>
      </c>
      <c r="O78" s="54">
        <f>'Survival Rates'!J89</f>
        <v>0.8210067070906274</v>
      </c>
      <c r="P78" s="30" t="s">
        <v>50</v>
      </c>
      <c r="Q78" s="30" t="s">
        <v>23</v>
      </c>
      <c r="R78" s="19">
        <f t="shared" si="14"/>
        <v>22.434674129660664</v>
      </c>
      <c r="S78" s="36">
        <f t="shared" si="12"/>
        <v>-0.4650403034490828</v>
      </c>
      <c r="T78" s="19">
        <f t="shared" si="15"/>
        <v>12.001646464621981</v>
      </c>
    </row>
    <row r="79" spans="3:20" ht="12.75">
      <c r="C79" s="30"/>
      <c r="D79" s="30" t="s">
        <v>22</v>
      </c>
      <c r="E79" s="20">
        <f>'2000-2010'!T77</f>
        <v>36.811750128132715</v>
      </c>
      <c r="F79" s="54">
        <f>'Survival Rates'!L89</f>
        <v>0.8216331836158102</v>
      </c>
      <c r="G79" s="30" t="s">
        <v>50</v>
      </c>
      <c r="H79" s="30" t="s">
        <v>23</v>
      </c>
      <c r="I79" s="19">
        <f t="shared" si="16"/>
        <v>30.24575545224739</v>
      </c>
      <c r="J79" s="36">
        <f>'Migration Rates'!F80</f>
        <v>-0.4650403034490828</v>
      </c>
      <c r="K79" s="19">
        <f t="shared" si="17"/>
        <v>16.180260158687513</v>
      </c>
      <c r="L79" s="28"/>
      <c r="M79" s="30" t="s">
        <v>23</v>
      </c>
      <c r="N79" s="20">
        <f t="shared" si="13"/>
        <v>16.180260158687513</v>
      </c>
      <c r="O79" s="54">
        <f>'Survival Rates'!J90</f>
        <v>0.7524596780487804</v>
      </c>
      <c r="P79" s="30" t="s">
        <v>50</v>
      </c>
      <c r="Q79" s="30" t="s">
        <v>24</v>
      </c>
      <c r="R79" s="19">
        <f t="shared" si="14"/>
        <v>12.174993349751515</v>
      </c>
      <c r="S79" s="36">
        <f t="shared" si="12"/>
        <v>1.1209327838814873</v>
      </c>
      <c r="T79" s="19">
        <f t="shared" si="15"/>
        <v>25.822342539027076</v>
      </c>
    </row>
    <row r="80" spans="3:20" ht="12.75">
      <c r="C80" s="30"/>
      <c r="D80" s="30" t="s">
        <v>23</v>
      </c>
      <c r="E80" s="20">
        <f>'2000-2010'!T78</f>
        <v>14.861063230553302</v>
      </c>
      <c r="F80" s="54">
        <f>'Survival Rates'!L90</f>
        <v>0.7533260691756097</v>
      </c>
      <c r="G80" s="30" t="s">
        <v>50</v>
      </c>
      <c r="H80" s="30" t="s">
        <v>24</v>
      </c>
      <c r="I80" s="19">
        <f t="shared" si="16"/>
        <v>11.195226347242908</v>
      </c>
      <c r="J80" s="36">
        <f>'Migration Rates'!F81</f>
        <v>1.1209327838814873</v>
      </c>
      <c r="K80" s="19">
        <f t="shared" si="17"/>
        <v>23.744322582841278</v>
      </c>
      <c r="L80" s="28"/>
      <c r="M80" s="30" t="s">
        <v>24</v>
      </c>
      <c r="N80" s="20">
        <f t="shared" si="13"/>
        <v>23.744322582841278</v>
      </c>
      <c r="O80" s="54">
        <f>'Survival Rates'!J91</f>
        <v>0.6613467743191671</v>
      </c>
      <c r="P80" s="30" t="s">
        <v>50</v>
      </c>
      <c r="Q80" s="30" t="s">
        <v>25</v>
      </c>
      <c r="R80" s="19">
        <f>(N80*O80)+(N81*O81)</f>
        <v>25.288915419018238</v>
      </c>
      <c r="S80" s="36">
        <f t="shared" si="12"/>
        <v>-0.05980660808736046</v>
      </c>
      <c r="T80" s="19">
        <f t="shared" si="15"/>
        <v>23.776471165598608</v>
      </c>
    </row>
    <row r="81" spans="3:18" ht="12.75">
      <c r="C81" s="30"/>
      <c r="D81" s="30" t="s">
        <v>24</v>
      </c>
      <c r="E81" s="20">
        <f>'2000-2010'!T79</f>
        <v>16.822446204701485</v>
      </c>
      <c r="F81" s="54">
        <f>'Survival Rates'!L91</f>
        <v>0.66253206060905</v>
      </c>
      <c r="G81" s="30" t="s">
        <v>50</v>
      </c>
      <c r="H81" s="30" t="s">
        <v>25</v>
      </c>
      <c r="I81" s="19">
        <f>(E81*F81)+(E82*F82)</f>
        <v>22.828980262262316</v>
      </c>
      <c r="J81" s="36">
        <f>'Migration Rates'!F82</f>
        <v>-0.05980660808736046</v>
      </c>
      <c r="K81" s="19">
        <f t="shared" si="17"/>
        <v>21.463656386683105</v>
      </c>
      <c r="L81" s="28"/>
      <c r="M81" s="38" t="s">
        <v>25</v>
      </c>
      <c r="N81" s="20">
        <f t="shared" si="13"/>
        <v>21.463656386683105</v>
      </c>
      <c r="O81" s="54">
        <f>'Survival Rates'!J92</f>
        <v>0.44660071414531866</v>
      </c>
      <c r="P81" s="38" t="s">
        <v>51</v>
      </c>
      <c r="Q81" s="38" t="s">
        <v>52</v>
      </c>
      <c r="R81" s="30"/>
    </row>
    <row r="82" spans="3:20" ht="12.75">
      <c r="C82" s="30"/>
      <c r="D82" s="38" t="s">
        <v>25</v>
      </c>
      <c r="E82" s="20">
        <f>'2000-2010'!T80</f>
        <v>26.048139577205713</v>
      </c>
      <c r="F82" s="54">
        <f>'Survival Rates'!L92</f>
        <v>0.44853761164580996</v>
      </c>
      <c r="G82" s="38" t="s">
        <v>51</v>
      </c>
      <c r="H82" s="38" t="s">
        <v>52</v>
      </c>
      <c r="I82" s="30"/>
      <c r="L82" s="28"/>
      <c r="M82" s="38" t="s">
        <v>53</v>
      </c>
      <c r="N82" s="39">
        <f>SUM(N64:N81)</f>
        <v>723.3852981235295</v>
      </c>
      <c r="O82" s="38"/>
      <c r="P82" s="38"/>
      <c r="Q82" s="38"/>
      <c r="R82" s="30"/>
      <c r="T82" s="19">
        <f>SUM(T63:T80)</f>
        <v>754.094397423481</v>
      </c>
    </row>
    <row r="83" spans="3:12" ht="12.75">
      <c r="C83" s="30"/>
      <c r="D83" s="38" t="s">
        <v>53</v>
      </c>
      <c r="E83" s="39">
        <f>SUM(E65:E82)</f>
        <v>685.5691517588784</v>
      </c>
      <c r="F83" s="38"/>
      <c r="G83" s="38"/>
      <c r="H83" s="38"/>
      <c r="I83" s="30"/>
      <c r="K83" s="19">
        <f>SUM(K64:K81)</f>
        <v>723.3852981235295</v>
      </c>
      <c r="L83" s="28"/>
    </row>
    <row r="84" spans="3:12" ht="12.75">
      <c r="C84" s="30"/>
      <c r="D84" s="30"/>
      <c r="E84" s="30"/>
      <c r="F84" s="30"/>
      <c r="G84" s="30"/>
      <c r="H84" s="30"/>
      <c r="I84" s="30"/>
      <c r="L84" s="28"/>
    </row>
    <row r="85" spans="3:12" ht="12.75">
      <c r="C85" s="30"/>
      <c r="D85" s="30"/>
      <c r="E85" s="30"/>
      <c r="F85" s="30"/>
      <c r="G85" s="30"/>
      <c r="H85" s="30"/>
      <c r="I85" s="30"/>
      <c r="L85" s="28"/>
    </row>
    <row r="86" spans="3:12" ht="12.75">
      <c r="C86" s="30"/>
      <c r="D86" s="40" t="s">
        <v>28</v>
      </c>
      <c r="E86" s="30"/>
      <c r="F86" s="30"/>
      <c r="G86" s="30"/>
      <c r="H86" s="30"/>
      <c r="I86" s="30"/>
      <c r="L86" s="28"/>
    </row>
    <row r="87" spans="3:17" ht="12.75">
      <c r="C87" s="30"/>
      <c r="D87" s="31"/>
      <c r="E87" s="31" t="s">
        <v>39</v>
      </c>
      <c r="F87" s="30"/>
      <c r="G87" s="31"/>
      <c r="H87" s="31"/>
      <c r="I87" s="30"/>
      <c r="L87" s="28"/>
      <c r="N87" s="29" t="s">
        <v>39</v>
      </c>
      <c r="P87" s="29"/>
      <c r="Q87" s="29"/>
    </row>
    <row r="88" spans="3:20" ht="12.75">
      <c r="C88" s="30"/>
      <c r="D88" s="31" t="s">
        <v>40</v>
      </c>
      <c r="E88" s="31" t="s">
        <v>54</v>
      </c>
      <c r="F88" s="31" t="s">
        <v>42</v>
      </c>
      <c r="G88" s="31"/>
      <c r="H88" s="31" t="s">
        <v>40</v>
      </c>
      <c r="I88" s="31" t="s">
        <v>43</v>
      </c>
      <c r="J88" s="31" t="s">
        <v>44</v>
      </c>
      <c r="K88" s="31" t="s">
        <v>45</v>
      </c>
      <c r="L88" s="28"/>
      <c r="N88" s="31" t="s">
        <v>54</v>
      </c>
      <c r="O88" s="31" t="s">
        <v>42</v>
      </c>
      <c r="P88" s="31"/>
      <c r="Q88" s="31" t="s">
        <v>40</v>
      </c>
      <c r="R88" s="31" t="s">
        <v>43</v>
      </c>
      <c r="S88" s="31" t="s">
        <v>44</v>
      </c>
      <c r="T88" s="31" t="s">
        <v>45</v>
      </c>
    </row>
    <row r="89" spans="3:20" ht="12.75">
      <c r="C89" s="30"/>
      <c r="D89" s="32" t="s">
        <v>46</v>
      </c>
      <c r="E89" s="32" t="s">
        <v>78</v>
      </c>
      <c r="F89" s="32">
        <v>2010</v>
      </c>
      <c r="G89" s="32"/>
      <c r="H89" s="32" t="s">
        <v>46</v>
      </c>
      <c r="I89" s="32">
        <v>2015</v>
      </c>
      <c r="J89" s="33" t="s">
        <v>48</v>
      </c>
      <c r="K89" s="33">
        <v>2015</v>
      </c>
      <c r="L89" s="28"/>
      <c r="N89" s="32" t="s">
        <v>79</v>
      </c>
      <c r="O89" s="32">
        <v>2015</v>
      </c>
      <c r="P89" s="32"/>
      <c r="Q89" s="32" t="s">
        <v>46</v>
      </c>
      <c r="R89" s="32">
        <v>2020</v>
      </c>
      <c r="S89" s="33" t="s">
        <v>48</v>
      </c>
      <c r="T89" s="33">
        <v>2020</v>
      </c>
    </row>
    <row r="90" spans="3:20" ht="13.5">
      <c r="C90" s="30"/>
      <c r="D90" s="31"/>
      <c r="E90" s="31"/>
      <c r="F90" s="31"/>
      <c r="G90" s="31"/>
      <c r="H90" s="32"/>
      <c r="I90" s="32"/>
      <c r="J90" s="33"/>
      <c r="K90" s="33"/>
      <c r="L90" s="28"/>
      <c r="M90" s="34"/>
      <c r="N90" s="20"/>
      <c r="O90" s="30"/>
      <c r="P90" s="30"/>
      <c r="Q90" s="30" t="s">
        <v>8</v>
      </c>
      <c r="R90" s="35">
        <f>S154</f>
        <v>40.659598104136364</v>
      </c>
      <c r="S90" s="36">
        <f>J91</f>
        <v>-0.11500197817477212</v>
      </c>
      <c r="T90" s="19">
        <f>R90+(R90*S90)</f>
        <v>35.98366389036947</v>
      </c>
    </row>
    <row r="91" spans="3:20" ht="13.5">
      <c r="C91" s="30"/>
      <c r="D91" s="34"/>
      <c r="E91" s="20"/>
      <c r="F91" s="30"/>
      <c r="G91" s="30"/>
      <c r="H91" s="30" t="s">
        <v>8</v>
      </c>
      <c r="I91" s="35">
        <f>J155</f>
        <v>47.12100395128578</v>
      </c>
      <c r="J91" s="36">
        <f>'Migration Rates'!F91</f>
        <v>-0.11500197817477212</v>
      </c>
      <c r="K91" s="19">
        <f>I91+(I91*J91)</f>
        <v>41.70199528330666</v>
      </c>
      <c r="L91" s="28"/>
      <c r="M91" s="30" t="s">
        <v>8</v>
      </c>
      <c r="N91" s="20">
        <f>K91</f>
        <v>41.70199528330666</v>
      </c>
      <c r="O91" s="54">
        <f>'Survival Rates'!J97</f>
        <v>0.9959396385402257</v>
      </c>
      <c r="P91" s="30" t="s">
        <v>50</v>
      </c>
      <c r="Q91" s="30" t="s">
        <v>9</v>
      </c>
      <c r="R91" s="19">
        <f>N91*O91</f>
        <v>41.53267010886263</v>
      </c>
      <c r="S91" s="36">
        <f aca="true" t="shared" si="18" ref="S91:S107">J92</f>
        <v>-0.21528780552978286</v>
      </c>
      <c r="T91" s="19">
        <f>R91+(R91*S91)</f>
        <v>32.59119270333319</v>
      </c>
    </row>
    <row r="92" spans="3:20" ht="12.75">
      <c r="C92" s="30"/>
      <c r="D92" s="30" t="s">
        <v>8</v>
      </c>
      <c r="E92" s="20">
        <f>'2000-2010'!T90</f>
        <v>45.35477060088249</v>
      </c>
      <c r="F92" s="54">
        <f>'Survival Rates'!L97</f>
        <v>0.995953849805335</v>
      </c>
      <c r="G92" s="30" t="s">
        <v>50</v>
      </c>
      <c r="H92" s="30" t="s">
        <v>9</v>
      </c>
      <c r="I92" s="19">
        <f>E92*F92</f>
        <v>45.17125838698674</v>
      </c>
      <c r="J92" s="36">
        <f>'Migration Rates'!F92</f>
        <v>-0.21528780552978286</v>
      </c>
      <c r="K92" s="19">
        <f>I92+(I92*J92)</f>
        <v>35.44643729583357</v>
      </c>
      <c r="L92" s="28"/>
      <c r="M92" s="30" t="s">
        <v>9</v>
      </c>
      <c r="N92" s="20">
        <f aca="true" t="shared" si="19" ref="N92:N108">K92</f>
        <v>35.44643729583357</v>
      </c>
      <c r="O92" s="54">
        <f>'Survival Rates'!J98</f>
        <v>0.9981979776738135</v>
      </c>
      <c r="P92" s="30" t="s">
        <v>50</v>
      </c>
      <c r="Q92" s="30" t="s">
        <v>10</v>
      </c>
      <c r="R92" s="19">
        <f aca="true" t="shared" si="20" ref="R92:R106">N92*O92</f>
        <v>35.382562024442706</v>
      </c>
      <c r="S92" s="36">
        <f t="shared" si="18"/>
        <v>0.14978651740905619</v>
      </c>
      <c r="T92" s="19">
        <f aca="true" t="shared" si="21" ref="T92:T107">R92+(R92*S92)</f>
        <v>40.6823927670939</v>
      </c>
    </row>
    <row r="93" spans="3:20" ht="12.75">
      <c r="C93" s="30"/>
      <c r="D93" s="30" t="s">
        <v>9</v>
      </c>
      <c r="E93" s="20">
        <f>'2000-2010'!T91</f>
        <v>36.35045119297745</v>
      </c>
      <c r="F93" s="54">
        <f>'Survival Rates'!L98</f>
        <v>0.9982042847519551</v>
      </c>
      <c r="G93" s="30" t="s">
        <v>50</v>
      </c>
      <c r="H93" s="30" t="s">
        <v>10</v>
      </c>
      <c r="I93" s="19">
        <f aca="true" t="shared" si="22" ref="I93:I107">E93*F93</f>
        <v>36.28517613349691</v>
      </c>
      <c r="J93" s="36">
        <f>'Migration Rates'!F93</f>
        <v>0.14978651740905619</v>
      </c>
      <c r="K93" s="19">
        <f aca="true" t="shared" si="23" ref="K93:K108">I93+(I93*J93)</f>
        <v>41.72020630010762</v>
      </c>
      <c r="L93" s="28"/>
      <c r="M93" s="30" t="s">
        <v>10</v>
      </c>
      <c r="N93" s="20">
        <f t="shared" si="19"/>
        <v>41.72020630010762</v>
      </c>
      <c r="O93" s="54">
        <f>'Survival Rates'!J99</f>
        <v>0.9943983008818364</v>
      </c>
      <c r="P93" s="30" t="s">
        <v>50</v>
      </c>
      <c r="Q93" s="30" t="s">
        <v>11</v>
      </c>
      <c r="R93" s="19">
        <f t="shared" si="20"/>
        <v>41.48650225726671</v>
      </c>
      <c r="S93" s="36">
        <f t="shared" si="18"/>
        <v>-0.15178712508952014</v>
      </c>
      <c r="T93" s="19">
        <f t="shared" si="21"/>
        <v>35.18938534961631</v>
      </c>
    </row>
    <row r="94" spans="3:20" ht="12.75">
      <c r="C94" s="30"/>
      <c r="D94" s="30" t="s">
        <v>10</v>
      </c>
      <c r="E94" s="20">
        <f>'2000-2010'!T92</f>
        <v>34.98178157472486</v>
      </c>
      <c r="F94" s="54">
        <f>'Survival Rates'!L99</f>
        <v>0.99441790682875</v>
      </c>
      <c r="G94" s="30" t="s">
        <v>50</v>
      </c>
      <c r="H94" s="30" t="s">
        <v>11</v>
      </c>
      <c r="I94" s="19">
        <f t="shared" si="22"/>
        <v>34.786510010678434</v>
      </c>
      <c r="J94" s="36">
        <f>'Migration Rates'!F94</f>
        <v>-0.15178712508952014</v>
      </c>
      <c r="K94" s="19">
        <f t="shared" si="23"/>
        <v>29.506365664259743</v>
      </c>
      <c r="L94" s="28"/>
      <c r="M94" s="30" t="s">
        <v>11</v>
      </c>
      <c r="N94" s="20">
        <f t="shared" si="19"/>
        <v>29.506365664259743</v>
      </c>
      <c r="O94" s="54">
        <f>'Survival Rates'!J100</f>
        <v>0.9871991350244015</v>
      </c>
      <c r="P94" s="30" t="s">
        <v>50</v>
      </c>
      <c r="Q94" s="30" t="s">
        <v>12</v>
      </c>
      <c r="R94" s="19">
        <f t="shared" si="20"/>
        <v>29.12865866147092</v>
      </c>
      <c r="S94" s="36">
        <f t="shared" si="18"/>
        <v>-0.15160437810206448</v>
      </c>
      <c r="T94" s="19">
        <f t="shared" si="21"/>
        <v>24.712626480151307</v>
      </c>
    </row>
    <row r="95" spans="3:20" ht="12.75">
      <c r="C95" s="30"/>
      <c r="D95" s="30" t="s">
        <v>11</v>
      </c>
      <c r="E95" s="20">
        <f>'2000-2010'!T93</f>
        <v>47.43459656788304</v>
      </c>
      <c r="F95" s="54">
        <f>'Survival Rates'!L100</f>
        <v>0.9872439380518161</v>
      </c>
      <c r="G95" s="30" t="s">
        <v>50</v>
      </c>
      <c r="H95" s="30" t="s">
        <v>12</v>
      </c>
      <c r="I95" s="19">
        <f t="shared" si="22"/>
        <v>46.82951791557601</v>
      </c>
      <c r="J95" s="36">
        <f>'Migration Rates'!F95</f>
        <v>-0.15160437810206448</v>
      </c>
      <c r="K95" s="19">
        <f t="shared" si="23"/>
        <v>39.729957975165625</v>
      </c>
      <c r="L95" s="28"/>
      <c r="M95" s="30" t="s">
        <v>12</v>
      </c>
      <c r="N95" s="20">
        <f t="shared" si="19"/>
        <v>39.729957975165625</v>
      </c>
      <c r="O95" s="54">
        <f>'Survival Rates'!J101</f>
        <v>0.9825595908414286</v>
      </c>
      <c r="P95" s="30" t="s">
        <v>50</v>
      </c>
      <c r="Q95" s="30" t="s">
        <v>13</v>
      </c>
      <c r="R95" s="19">
        <f t="shared" si="20"/>
        <v>39.03705125222589</v>
      </c>
      <c r="S95" s="36">
        <f t="shared" si="18"/>
        <v>0.9083263182730221</v>
      </c>
      <c r="T95" s="19">
        <f t="shared" si="21"/>
        <v>74.4954322923955</v>
      </c>
    </row>
    <row r="96" spans="3:20" ht="12.75">
      <c r="C96" s="30"/>
      <c r="D96" s="30" t="s">
        <v>12</v>
      </c>
      <c r="E96" s="20">
        <f>'2000-2010'!T94</f>
        <v>38.853585990820896</v>
      </c>
      <c r="F96" s="54">
        <f>'Survival Rates'!L101</f>
        <v>0.9826206322734836</v>
      </c>
      <c r="G96" s="30" t="s">
        <v>50</v>
      </c>
      <c r="H96" s="30" t="s">
        <v>13</v>
      </c>
      <c r="I96" s="19">
        <f t="shared" si="22"/>
        <v>38.17833523239259</v>
      </c>
      <c r="J96" s="36">
        <f>'Migration Rates'!F96</f>
        <v>0.9083263182730221</v>
      </c>
      <c r="K96" s="19">
        <f t="shared" si="23"/>
        <v>72.85672191182496</v>
      </c>
      <c r="L96" s="28"/>
      <c r="M96" s="30" t="s">
        <v>13</v>
      </c>
      <c r="N96" s="20">
        <f t="shared" si="19"/>
        <v>72.85672191182496</v>
      </c>
      <c r="O96" s="54">
        <f>'Survival Rates'!J102</f>
        <v>0.9787867892052698</v>
      </c>
      <c r="P96" s="30" t="s">
        <v>50</v>
      </c>
      <c r="Q96" s="30" t="s">
        <v>14</v>
      </c>
      <c r="R96" s="19">
        <f t="shared" si="20"/>
        <v>71.31119691209638</v>
      </c>
      <c r="S96" s="36">
        <f t="shared" si="18"/>
        <v>0.47772344814994877</v>
      </c>
      <c r="T96" s="19">
        <f t="shared" si="21"/>
        <v>105.37822779264303</v>
      </c>
    </row>
    <row r="97" spans="3:20" ht="12.75">
      <c r="C97" s="30"/>
      <c r="D97" s="30" t="s">
        <v>13</v>
      </c>
      <c r="E97" s="20">
        <f>'2000-2010'!T95</f>
        <v>70.66872203277029</v>
      </c>
      <c r="F97" s="54">
        <f>'Survival Rates'!L102</f>
        <v>0.9788610354430514</v>
      </c>
      <c r="G97" s="30" t="s">
        <v>50</v>
      </c>
      <c r="H97" s="30" t="s">
        <v>14</v>
      </c>
      <c r="I97" s="19">
        <f t="shared" si="22"/>
        <v>69.17485842243471</v>
      </c>
      <c r="J97" s="36">
        <f>'Migration Rates'!F97</f>
        <v>0.47772344814994877</v>
      </c>
      <c r="K97" s="19">
        <f t="shared" si="23"/>
        <v>102.22131031328475</v>
      </c>
      <c r="L97" s="28"/>
      <c r="M97" s="30" t="s">
        <v>14</v>
      </c>
      <c r="N97" s="20">
        <f t="shared" si="19"/>
        <v>102.22131031328475</v>
      </c>
      <c r="O97" s="54">
        <f>'Survival Rates'!J103</f>
        <v>0.9736607357647498</v>
      </c>
      <c r="P97" s="30" t="s">
        <v>50</v>
      </c>
      <c r="Q97" s="30" t="s">
        <v>15</v>
      </c>
      <c r="R97" s="19">
        <f t="shared" si="20"/>
        <v>99.52887621046963</v>
      </c>
      <c r="S97" s="36">
        <f t="shared" si="18"/>
        <v>-0.0019864897550810057</v>
      </c>
      <c r="T97" s="19">
        <f t="shared" si="21"/>
        <v>99.33116311754281</v>
      </c>
    </row>
    <row r="98" spans="3:20" ht="12.75">
      <c r="C98" s="30"/>
      <c r="D98" s="30" t="s">
        <v>14</v>
      </c>
      <c r="E98" s="20">
        <f>'2000-2010'!T96</f>
        <v>94.92068135933204</v>
      </c>
      <c r="F98" s="54">
        <f>'Survival Rates'!L103</f>
        <v>0.9737529231895732</v>
      </c>
      <c r="G98" s="30" t="s">
        <v>50</v>
      </c>
      <c r="H98" s="30" t="s">
        <v>15</v>
      </c>
      <c r="I98" s="19">
        <f t="shared" si="22"/>
        <v>92.4292909447956</v>
      </c>
      <c r="J98" s="36">
        <f>'Migration Rates'!F98</f>
        <v>-0.0019864897550810057</v>
      </c>
      <c r="K98" s="19">
        <f t="shared" si="23"/>
        <v>92.24568110526435</v>
      </c>
      <c r="L98" s="28"/>
      <c r="M98" s="30" t="s">
        <v>15</v>
      </c>
      <c r="N98" s="20">
        <f t="shared" si="19"/>
        <v>92.24568110526435</v>
      </c>
      <c r="O98" s="54">
        <f>'Survival Rates'!J104</f>
        <v>0.9676676631549838</v>
      </c>
      <c r="P98" s="30" t="s">
        <v>50</v>
      </c>
      <c r="Q98" s="30" t="s">
        <v>16</v>
      </c>
      <c r="R98" s="19">
        <f t="shared" si="20"/>
        <v>89.26316267127099</v>
      </c>
      <c r="S98" s="36">
        <f t="shared" si="18"/>
        <v>-0.2020307022873763</v>
      </c>
      <c r="T98" s="19">
        <f t="shared" si="21"/>
        <v>71.2292632284018</v>
      </c>
    </row>
    <row r="99" spans="3:20" ht="12.75">
      <c r="C99" s="30"/>
      <c r="D99" s="30" t="s">
        <v>15</v>
      </c>
      <c r="E99" s="20">
        <f>'2000-2010'!T97</f>
        <v>126.49339541818529</v>
      </c>
      <c r="F99" s="54">
        <f>'Survival Rates'!L104</f>
        <v>0.9677808263339414</v>
      </c>
      <c r="G99" s="30" t="s">
        <v>50</v>
      </c>
      <c r="H99" s="30" t="s">
        <v>16</v>
      </c>
      <c r="I99" s="19">
        <f t="shared" si="22"/>
        <v>122.41788274359735</v>
      </c>
      <c r="J99" s="36">
        <f>'Migration Rates'!F99</f>
        <v>-0.2020307022873763</v>
      </c>
      <c r="K99" s="19">
        <f t="shared" si="23"/>
        <v>97.68571192037469</v>
      </c>
      <c r="L99" s="28"/>
      <c r="M99" s="30" t="s">
        <v>16</v>
      </c>
      <c r="N99" s="20">
        <f t="shared" si="19"/>
        <v>97.68571192037469</v>
      </c>
      <c r="O99" s="54">
        <f>'Survival Rates'!J105</f>
        <v>0.9609699821831517</v>
      </c>
      <c r="P99" s="30" t="s">
        <v>50</v>
      </c>
      <c r="Q99" s="30" t="s">
        <v>17</v>
      </c>
      <c r="R99" s="19">
        <f t="shared" si="20"/>
        <v>93.87303684367095</v>
      </c>
      <c r="S99" s="36">
        <f t="shared" si="18"/>
        <v>0.06827723322536694</v>
      </c>
      <c r="T99" s="19">
        <f t="shared" si="21"/>
        <v>100.28242807381973</v>
      </c>
    </row>
    <row r="100" spans="3:20" ht="12.75">
      <c r="C100" s="30"/>
      <c r="D100" s="30" t="s">
        <v>16</v>
      </c>
      <c r="E100" s="20">
        <f>'2000-2010'!T98</f>
        <v>48.021581823013165</v>
      </c>
      <c r="F100" s="54">
        <f>'Survival Rates'!L105</f>
        <v>0.9611065872455107</v>
      </c>
      <c r="G100" s="30" t="s">
        <v>50</v>
      </c>
      <c r="H100" s="30" t="s">
        <v>17</v>
      </c>
      <c r="I100" s="19">
        <f t="shared" si="22"/>
        <v>46.15385862004723</v>
      </c>
      <c r="J100" s="36">
        <f>'Migration Rates'!F100</f>
        <v>0.06827723322536694</v>
      </c>
      <c r="K100" s="19">
        <f t="shared" si="23"/>
        <v>49.30511638929881</v>
      </c>
      <c r="L100" s="28"/>
      <c r="M100" s="30" t="s">
        <v>17</v>
      </c>
      <c r="N100" s="20">
        <f t="shared" si="19"/>
        <v>49.30511638929881</v>
      </c>
      <c r="O100" s="54">
        <f>'Survival Rates'!J106</f>
        <v>0.9453565570231202</v>
      </c>
      <c r="P100" s="30" t="s">
        <v>50</v>
      </c>
      <c r="Q100" s="30" t="s">
        <v>18</v>
      </c>
      <c r="R100" s="19">
        <f t="shared" si="20"/>
        <v>46.61091507341174</v>
      </c>
      <c r="S100" s="36">
        <f t="shared" si="18"/>
        <v>0.31134109846800473</v>
      </c>
      <c r="T100" s="19">
        <f t="shared" si="21"/>
        <v>61.12280857296663</v>
      </c>
    </row>
    <row r="101" spans="3:20" ht="12.75">
      <c r="C101" s="30"/>
      <c r="D101" s="30" t="s">
        <v>17</v>
      </c>
      <c r="E101" s="20">
        <f>'2000-2010'!T99</f>
        <v>31.707806295898788</v>
      </c>
      <c r="F101" s="54">
        <f>'Survival Rates'!L106</f>
        <v>0.9455478090735392</v>
      </c>
      <c r="G101" s="30" t="s">
        <v>50</v>
      </c>
      <c r="H101" s="30" t="s">
        <v>18</v>
      </c>
      <c r="I101" s="19">
        <f t="shared" si="22"/>
        <v>29.981246773615272</v>
      </c>
      <c r="J101" s="36">
        <f>'Migration Rates'!F101</f>
        <v>0.31134109846800473</v>
      </c>
      <c r="K101" s="19">
        <f t="shared" si="23"/>
        <v>39.315641077552975</v>
      </c>
      <c r="L101" s="28"/>
      <c r="M101" s="30" t="s">
        <v>18</v>
      </c>
      <c r="N101" s="20">
        <f t="shared" si="19"/>
        <v>39.315641077552975</v>
      </c>
      <c r="O101" s="54">
        <f>'Survival Rates'!J107</f>
        <v>0.9194822071689082</v>
      </c>
      <c r="P101" s="30" t="s">
        <v>50</v>
      </c>
      <c r="Q101" s="30" t="s">
        <v>19</v>
      </c>
      <c r="R101" s="19">
        <f t="shared" si="20"/>
        <v>36.150032434249</v>
      </c>
      <c r="S101" s="36">
        <f t="shared" si="18"/>
        <v>0.17965036433412446</v>
      </c>
      <c r="T101" s="19">
        <f t="shared" si="21"/>
        <v>42.64439893175225</v>
      </c>
    </row>
    <row r="102" spans="3:20" ht="12.75">
      <c r="C102" s="30"/>
      <c r="D102" s="30" t="s">
        <v>18</v>
      </c>
      <c r="E102" s="20">
        <f>'2000-2010'!T100</f>
        <v>64.90457108241839</v>
      </c>
      <c r="F102" s="54">
        <f>'Survival Rates'!L107</f>
        <v>0.919764019443817</v>
      </c>
      <c r="G102" s="30" t="s">
        <v>50</v>
      </c>
      <c r="H102" s="30" t="s">
        <v>19</v>
      </c>
      <c r="I102" s="19">
        <f t="shared" si="22"/>
        <v>59.69688917904207</v>
      </c>
      <c r="J102" s="36">
        <f>'Migration Rates'!F102</f>
        <v>0.17965036433412446</v>
      </c>
      <c r="K102" s="19">
        <f t="shared" si="23"/>
        <v>70.42145706967082</v>
      </c>
      <c r="L102" s="28"/>
      <c r="M102" s="30" t="s">
        <v>19</v>
      </c>
      <c r="N102" s="20">
        <f t="shared" si="19"/>
        <v>70.42145706967082</v>
      </c>
      <c r="O102" s="54">
        <f>'Survival Rates'!J108</f>
        <v>0.8842514668485328</v>
      </c>
      <c r="P102" s="30" t="s">
        <v>50</v>
      </c>
      <c r="Q102" s="30" t="s">
        <v>20</v>
      </c>
      <c r="R102" s="19">
        <f t="shared" si="20"/>
        <v>62.27027671146741</v>
      </c>
      <c r="S102" s="36">
        <f t="shared" si="18"/>
        <v>-0.2573395971727735</v>
      </c>
      <c r="T102" s="19">
        <f t="shared" si="21"/>
        <v>46.245668786701245</v>
      </c>
    </row>
    <row r="103" spans="3:20" ht="12.75">
      <c r="C103" s="30"/>
      <c r="D103" s="30" t="s">
        <v>19</v>
      </c>
      <c r="E103" s="20">
        <f>'2000-2010'!T101</f>
        <v>18.825043346859005</v>
      </c>
      <c r="F103" s="54">
        <f>'Survival Rates'!L108</f>
        <v>0.8846565867145629</v>
      </c>
      <c r="G103" s="30" t="s">
        <v>50</v>
      </c>
      <c r="H103" s="30" t="s">
        <v>20</v>
      </c>
      <c r="I103" s="19">
        <f t="shared" si="22"/>
        <v>16.65369859198598</v>
      </c>
      <c r="J103" s="36">
        <f>'Migration Rates'!F103</f>
        <v>-0.2573395971727735</v>
      </c>
      <c r="K103" s="19">
        <f t="shared" si="23"/>
        <v>12.368042504887523</v>
      </c>
      <c r="L103" s="28"/>
      <c r="M103" s="30" t="s">
        <v>20</v>
      </c>
      <c r="N103" s="20">
        <f t="shared" si="19"/>
        <v>12.368042504887523</v>
      </c>
      <c r="O103" s="54">
        <f>'Survival Rates'!J109</f>
        <v>0.8387590322489948</v>
      </c>
      <c r="P103" s="30" t="s">
        <v>50</v>
      </c>
      <c r="Q103" s="30" t="s">
        <v>21</v>
      </c>
      <c r="R103" s="19">
        <f t="shared" si="20"/>
        <v>10.373807362213892</v>
      </c>
      <c r="S103" s="36">
        <f t="shared" si="18"/>
        <v>0.15971772696725958</v>
      </c>
      <c r="T103" s="19">
        <f t="shared" si="21"/>
        <v>12.030688294102918</v>
      </c>
    </row>
    <row r="104" spans="3:20" ht="12.75">
      <c r="C104" s="30"/>
      <c r="D104" s="30" t="s">
        <v>20</v>
      </c>
      <c r="E104" s="20">
        <f>'2000-2010'!T102</f>
        <v>14.24599177369754</v>
      </c>
      <c r="F104" s="54">
        <f>'Survival Rates'!L109</f>
        <v>0.8393233756361234</v>
      </c>
      <c r="G104" s="30" t="s">
        <v>50</v>
      </c>
      <c r="H104" s="30" t="s">
        <v>21</v>
      </c>
      <c r="I104" s="19">
        <f t="shared" si="22"/>
        <v>11.956993904784264</v>
      </c>
      <c r="J104" s="36">
        <f>'Migration Rates'!F104</f>
        <v>0.15971772696725958</v>
      </c>
      <c r="K104" s="19">
        <f t="shared" si="23"/>
        <v>13.866737792617783</v>
      </c>
      <c r="L104" s="28"/>
      <c r="M104" s="30" t="s">
        <v>21</v>
      </c>
      <c r="N104" s="20">
        <f t="shared" si="19"/>
        <v>13.866737792617783</v>
      </c>
      <c r="O104" s="54">
        <f>'Survival Rates'!J110</f>
        <v>0.7835249079416193</v>
      </c>
      <c r="P104" s="30" t="s">
        <v>50</v>
      </c>
      <c r="Q104" s="30" t="s">
        <v>22</v>
      </c>
      <c r="R104" s="19">
        <f t="shared" si="20"/>
        <v>10.864934452411422</v>
      </c>
      <c r="S104" s="36">
        <f t="shared" si="18"/>
        <v>0.6283942056413018</v>
      </c>
      <c r="T104" s="19">
        <f t="shared" si="21"/>
        <v>17.69239630697931</v>
      </c>
    </row>
    <row r="105" spans="3:20" ht="12.75">
      <c r="C105" s="30"/>
      <c r="D105" s="30" t="s">
        <v>21</v>
      </c>
      <c r="E105" s="20">
        <f>'2000-2010'!T103</f>
        <v>23.635091470068833</v>
      </c>
      <c r="F105" s="54">
        <f>'Survival Rates'!L110</f>
        <v>0.7842825707638237</v>
      </c>
      <c r="G105" s="30" t="s">
        <v>50</v>
      </c>
      <c r="H105" s="30" t="s">
        <v>22</v>
      </c>
      <c r="I105" s="19">
        <f t="shared" si="22"/>
        <v>18.536590298383704</v>
      </c>
      <c r="J105" s="36">
        <f>'Migration Rates'!F105</f>
        <v>0.6283942056413018</v>
      </c>
      <c r="K105" s="19">
        <f t="shared" si="23"/>
        <v>30.184876234234792</v>
      </c>
      <c r="L105" s="28"/>
      <c r="M105" s="30" t="s">
        <v>22</v>
      </c>
      <c r="N105" s="20">
        <f t="shared" si="19"/>
        <v>30.184876234234792</v>
      </c>
      <c r="O105" s="54">
        <f>'Survival Rates'!J111</f>
        <v>0.7143998033539344</v>
      </c>
      <c r="P105" s="30" t="s">
        <v>50</v>
      </c>
      <c r="Q105" s="30" t="s">
        <v>23</v>
      </c>
      <c r="R105" s="19">
        <f t="shared" si="20"/>
        <v>21.564069646000185</v>
      </c>
      <c r="S105" s="36">
        <f t="shared" si="18"/>
        <v>-0.21762480774068696</v>
      </c>
      <c r="T105" s="19">
        <f t="shared" si="21"/>
        <v>16.87119313518261</v>
      </c>
    </row>
    <row r="106" spans="3:20" ht="12.75">
      <c r="C106" s="30"/>
      <c r="D106" s="30" t="s">
        <v>22</v>
      </c>
      <c r="E106" s="20">
        <f>'2000-2010'!T104</f>
        <v>23.580633153516075</v>
      </c>
      <c r="F106" s="54">
        <f>'Survival Rates'!L111</f>
        <v>0.7153994040421956</v>
      </c>
      <c r="G106" s="30" t="s">
        <v>50</v>
      </c>
      <c r="H106" s="30" t="s">
        <v>23</v>
      </c>
      <c r="I106" s="19">
        <f t="shared" si="22"/>
        <v>16.86957090496304</v>
      </c>
      <c r="J106" s="36">
        <f>'Migration Rates'!F106</f>
        <v>-0.21762480774068696</v>
      </c>
      <c r="K106" s="19">
        <f t="shared" si="23"/>
        <v>13.198333780102573</v>
      </c>
      <c r="L106" s="28"/>
      <c r="M106" s="30" t="s">
        <v>23</v>
      </c>
      <c r="N106" s="20">
        <f t="shared" si="19"/>
        <v>13.198333780102573</v>
      </c>
      <c r="O106" s="54">
        <f>'Survival Rates'!J112</f>
        <v>0.6312666005913408</v>
      </c>
      <c r="P106" s="30" t="s">
        <v>50</v>
      </c>
      <c r="Q106" s="30" t="s">
        <v>24</v>
      </c>
      <c r="R106" s="19">
        <f t="shared" si="20"/>
        <v>8.331667298835212</v>
      </c>
      <c r="S106" s="36">
        <f t="shared" si="18"/>
        <v>0.03805082591060663</v>
      </c>
      <c r="T106" s="19">
        <f t="shared" si="21"/>
        <v>8.648694120768285</v>
      </c>
    </row>
    <row r="107" spans="3:20" ht="12.75">
      <c r="C107" s="30"/>
      <c r="D107" s="30" t="s">
        <v>23</v>
      </c>
      <c r="E107" s="20">
        <f>'2000-2010'!T105</f>
        <v>12.123211291855098</v>
      </c>
      <c r="F107" s="54">
        <f>'Survival Rates'!L112</f>
        <v>0.632557167489271</v>
      </c>
      <c r="G107" s="30" t="s">
        <v>50</v>
      </c>
      <c r="H107" s="30" t="s">
        <v>24</v>
      </c>
      <c r="I107" s="19">
        <f t="shared" si="22"/>
        <v>7.668624195649807</v>
      </c>
      <c r="J107" s="36">
        <f>'Migration Rates'!F107</f>
        <v>0.03805082591060663</v>
      </c>
      <c r="K107" s="19">
        <f t="shared" si="23"/>
        <v>7.9604216798923435</v>
      </c>
      <c r="L107" s="28"/>
      <c r="M107" s="30" t="s">
        <v>24</v>
      </c>
      <c r="N107" s="20">
        <f t="shared" si="19"/>
        <v>7.9604216798923435</v>
      </c>
      <c r="O107" s="54">
        <f>'Survival Rates'!J113</f>
        <v>0.5352277884900623</v>
      </c>
      <c r="P107" s="30" t="s">
        <v>50</v>
      </c>
      <c r="Q107" s="30" t="s">
        <v>25</v>
      </c>
      <c r="R107" s="19">
        <f>(N107*O107)+(N108*O108)</f>
        <v>7.610054199405105</v>
      </c>
      <c r="S107" s="36">
        <f t="shared" si="18"/>
        <v>0.41497134400257407</v>
      </c>
      <c r="T107" s="19">
        <f t="shared" si="21"/>
        <v>10.768008618464673</v>
      </c>
    </row>
    <row r="108" spans="3:18" ht="12.75">
      <c r="C108" s="30"/>
      <c r="D108" s="30" t="s">
        <v>24</v>
      </c>
      <c r="E108" s="20">
        <f>'2000-2010'!T106</f>
        <v>6.226396156559405</v>
      </c>
      <c r="F108" s="54">
        <f>'Survival Rates'!L113</f>
        <v>0.536854491230347</v>
      </c>
      <c r="G108" s="30" t="s">
        <v>50</v>
      </c>
      <c r="H108" s="30" t="s">
        <v>25</v>
      </c>
      <c r="I108" s="19">
        <f>(E108*F108)+(E109*F109)</f>
        <v>6.439589027829171</v>
      </c>
      <c r="J108" s="36">
        <f>'Migration Rates'!F108</f>
        <v>0.41497134400257407</v>
      </c>
      <c r="K108" s="19">
        <f t="shared" si="23"/>
        <v>9.111833941531671</v>
      </c>
      <c r="L108" s="28"/>
      <c r="M108" s="38" t="s">
        <v>25</v>
      </c>
      <c r="N108" s="20">
        <f t="shared" si="19"/>
        <v>9.111833941531671</v>
      </c>
      <c r="O108" s="54">
        <f>'Survival Rates'!J114</f>
        <v>0.3675895906049571</v>
      </c>
      <c r="P108" s="38" t="s">
        <v>51</v>
      </c>
      <c r="Q108" s="38" t="s">
        <v>52</v>
      </c>
      <c r="R108" s="30"/>
    </row>
    <row r="109" spans="3:20" ht="12.75">
      <c r="C109" s="30"/>
      <c r="D109" s="38" t="s">
        <v>25</v>
      </c>
      <c r="E109" s="20">
        <f>'2000-2010'!T107</f>
        <v>8.374513080132235</v>
      </c>
      <c r="F109" s="54">
        <f>'Survival Rates'!L114</f>
        <v>0.36980302703783974</v>
      </c>
      <c r="G109" s="38" t="s">
        <v>51</v>
      </c>
      <c r="H109" s="38" t="s">
        <v>52</v>
      </c>
      <c r="I109" s="30"/>
      <c r="L109" s="28"/>
      <c r="M109" s="38" t="s">
        <v>53</v>
      </c>
      <c r="N109" s="39">
        <f>SUM(N91:N108)</f>
        <v>798.8468482392112</v>
      </c>
      <c r="O109" s="38"/>
      <c r="P109" s="38"/>
      <c r="Q109" s="38"/>
      <c r="R109" s="30"/>
      <c r="T109" s="19">
        <f>SUM(T90:T107)</f>
        <v>835.8996324622849</v>
      </c>
    </row>
    <row r="110" spans="3:12" ht="12.75">
      <c r="C110" s="30"/>
      <c r="D110" s="38" t="s">
        <v>26</v>
      </c>
      <c r="E110" s="39">
        <f>SUM(E92:E109)</f>
        <v>746.702824211595</v>
      </c>
      <c r="F110" s="38"/>
      <c r="G110" s="38"/>
      <c r="H110" s="38" t="s">
        <v>26</v>
      </c>
      <c r="I110" s="30"/>
      <c r="K110" s="19">
        <f>SUM(K91:K108)</f>
        <v>798.8468482392112</v>
      </c>
      <c r="L110" s="28"/>
    </row>
    <row r="111" spans="3:12" ht="12.75">
      <c r="C111" s="30"/>
      <c r="D111" s="30"/>
      <c r="E111" s="30"/>
      <c r="F111" s="30"/>
      <c r="G111" s="30"/>
      <c r="H111" s="30"/>
      <c r="I111" s="30"/>
      <c r="L111" s="28"/>
    </row>
    <row r="112" spans="3:12" ht="12.75">
      <c r="C112" s="30"/>
      <c r="D112" s="30"/>
      <c r="E112" s="30"/>
      <c r="F112" s="30"/>
      <c r="G112" s="30"/>
      <c r="H112" s="30"/>
      <c r="I112" s="30"/>
      <c r="L112" s="28"/>
    </row>
    <row r="113" spans="3:12" ht="12.75">
      <c r="C113" s="30"/>
      <c r="D113" s="30"/>
      <c r="E113" s="30"/>
      <c r="F113" s="30"/>
      <c r="G113" s="30"/>
      <c r="H113" s="30"/>
      <c r="I113" s="30"/>
      <c r="L113" s="28"/>
    </row>
    <row r="114" spans="3:13" ht="12.75">
      <c r="C114" s="30"/>
      <c r="D114" s="30"/>
      <c r="E114" s="30"/>
      <c r="F114" s="30"/>
      <c r="G114" s="30"/>
      <c r="H114" s="30"/>
      <c r="I114" s="30"/>
      <c r="L114" s="28"/>
      <c r="M114" s="3" t="s">
        <v>80</v>
      </c>
    </row>
    <row r="115" spans="3:13" ht="12.75">
      <c r="C115" s="30"/>
      <c r="D115" s="3" t="s">
        <v>81</v>
      </c>
      <c r="L115" s="28"/>
      <c r="M115" s="3" t="s">
        <v>57</v>
      </c>
    </row>
    <row r="116" spans="3:19" ht="12.75">
      <c r="C116" s="30"/>
      <c r="D116" s="3" t="s">
        <v>57</v>
      </c>
      <c r="L116" s="28"/>
      <c r="M116" s="41"/>
      <c r="N116" s="29" t="s">
        <v>58</v>
      </c>
      <c r="O116" s="29"/>
      <c r="P116" s="29" t="s">
        <v>58</v>
      </c>
      <c r="Q116" s="42"/>
      <c r="R116" s="42"/>
      <c r="S116" s="29" t="s">
        <v>59</v>
      </c>
    </row>
    <row r="117" spans="3:19" ht="12.75">
      <c r="C117" s="30"/>
      <c r="D117" s="41"/>
      <c r="E117" s="29" t="s">
        <v>58</v>
      </c>
      <c r="F117" s="29"/>
      <c r="G117" s="29" t="s">
        <v>58</v>
      </c>
      <c r="H117" s="42"/>
      <c r="I117" s="42"/>
      <c r="J117" s="29" t="s">
        <v>59</v>
      </c>
      <c r="L117" s="28"/>
      <c r="M117" s="29" t="s">
        <v>60</v>
      </c>
      <c r="N117" s="29" t="s">
        <v>61</v>
      </c>
      <c r="O117" s="29" t="s">
        <v>60</v>
      </c>
      <c r="P117" s="29" t="s">
        <v>61</v>
      </c>
      <c r="Q117" s="29" t="s">
        <v>62</v>
      </c>
      <c r="R117" s="29" t="s">
        <v>63</v>
      </c>
      <c r="S117" s="29" t="s">
        <v>64</v>
      </c>
    </row>
    <row r="118" spans="3:19" ht="12.75">
      <c r="C118" s="30"/>
      <c r="D118" s="29" t="s">
        <v>60</v>
      </c>
      <c r="E118" s="29" t="s">
        <v>61</v>
      </c>
      <c r="F118" s="29" t="s">
        <v>60</v>
      </c>
      <c r="G118" s="29" t="s">
        <v>61</v>
      </c>
      <c r="H118" s="29" t="s">
        <v>62</v>
      </c>
      <c r="I118" s="29" t="s">
        <v>63</v>
      </c>
      <c r="J118" s="29" t="s">
        <v>64</v>
      </c>
      <c r="L118" s="28"/>
      <c r="M118" s="33">
        <v>2015</v>
      </c>
      <c r="N118" s="33">
        <v>2015</v>
      </c>
      <c r="O118" s="33">
        <v>2020</v>
      </c>
      <c r="P118" s="33">
        <v>2020</v>
      </c>
      <c r="Q118" s="33" t="s">
        <v>65</v>
      </c>
      <c r="R118" s="33" t="s">
        <v>66</v>
      </c>
      <c r="S118" s="33" t="s">
        <v>67</v>
      </c>
    </row>
    <row r="119" spans="3:19" ht="12.75">
      <c r="C119" s="30"/>
      <c r="D119" s="33">
        <v>2010</v>
      </c>
      <c r="E119" s="33">
        <v>2010</v>
      </c>
      <c r="F119" s="33">
        <v>2015</v>
      </c>
      <c r="G119" s="33">
        <v>2015</v>
      </c>
      <c r="H119" s="33" t="s">
        <v>65</v>
      </c>
      <c r="I119" s="33" t="s">
        <v>66</v>
      </c>
      <c r="J119" s="33" t="s">
        <v>67</v>
      </c>
      <c r="L119" s="28"/>
      <c r="M119" s="42" t="s">
        <v>10</v>
      </c>
      <c r="N119" s="43">
        <f>N12</f>
        <v>244.18545314618927</v>
      </c>
      <c r="O119" s="42" t="s">
        <v>11</v>
      </c>
      <c r="P119" s="19">
        <f>T12</f>
        <v>208.43434917746924</v>
      </c>
      <c r="Q119" s="44">
        <f>AVERAGE(N119,P119)</f>
        <v>226.30990116182926</v>
      </c>
      <c r="R119" s="45">
        <f>'Fertility Rates'!Q9</f>
        <v>0.004</v>
      </c>
      <c r="S119" s="19">
        <f>Q119*R119</f>
        <v>0.905239604647317</v>
      </c>
    </row>
    <row r="120" spans="3:19" ht="12.75">
      <c r="C120" s="30"/>
      <c r="D120" s="42" t="s">
        <v>10</v>
      </c>
      <c r="E120" s="43">
        <f>E13</f>
        <v>240.8676748961804</v>
      </c>
      <c r="F120" s="42" t="s">
        <v>11</v>
      </c>
      <c r="G120" s="19">
        <f>K13</f>
        <v>205.60299042905277</v>
      </c>
      <c r="H120" s="44">
        <f>AVERAGE(E120,G120)</f>
        <v>223.2353326626166</v>
      </c>
      <c r="I120" s="45">
        <f>'Fertility Rates'!O9</f>
        <v>0.004</v>
      </c>
      <c r="J120" s="19">
        <f>H120*I120</f>
        <v>0.8929413306504664</v>
      </c>
      <c r="L120" s="28"/>
      <c r="M120" s="42" t="s">
        <v>11</v>
      </c>
      <c r="N120" s="43">
        <f aca="true" t="shared" si="24" ref="N120:N126">N13</f>
        <v>205.60299042905277</v>
      </c>
      <c r="O120" s="42" t="s">
        <v>12</v>
      </c>
      <c r="P120" s="19">
        <f aca="true" t="shared" si="25" ref="P120:P126">T13</f>
        <v>165.9304205432825</v>
      </c>
      <c r="Q120" s="44">
        <f aca="true" t="shared" si="26" ref="Q120:Q126">AVERAGE(N120,P120)</f>
        <v>185.76670548616764</v>
      </c>
      <c r="R120" s="45">
        <f>'Fertility Rates'!Q10</f>
        <v>0.23600000000000004</v>
      </c>
      <c r="S120" s="19">
        <f aca="true" t="shared" si="27" ref="S120:S126">Q120*R120</f>
        <v>43.84094249473557</v>
      </c>
    </row>
    <row r="121" spans="3:19" ht="12.75">
      <c r="C121" s="30"/>
      <c r="D121" s="42" t="s">
        <v>11</v>
      </c>
      <c r="E121" s="43">
        <f aca="true" t="shared" si="28" ref="E121:E127">E14</f>
        <v>193.63938761610726</v>
      </c>
      <c r="F121" s="42" t="s">
        <v>12</v>
      </c>
      <c r="G121" s="19">
        <f aca="true" t="shared" si="29" ref="G121:G127">K14</f>
        <v>156.27608571438842</v>
      </c>
      <c r="H121" s="44">
        <f aca="true" t="shared" si="30" ref="H121:H127">AVERAGE(E121,G121)</f>
        <v>174.95773666524784</v>
      </c>
      <c r="I121" s="45">
        <f>'Fertility Rates'!O10</f>
        <v>0.23600000000000004</v>
      </c>
      <c r="J121" s="19">
        <f aca="true" t="shared" si="31" ref="J121:J127">H121*I121</f>
        <v>41.2900258529985</v>
      </c>
      <c r="L121" s="28"/>
      <c r="M121" s="42" t="s">
        <v>12</v>
      </c>
      <c r="N121" s="43">
        <f t="shared" si="24"/>
        <v>156.27608571438842</v>
      </c>
      <c r="O121" s="42" t="s">
        <v>13</v>
      </c>
      <c r="P121" s="19">
        <f t="shared" si="25"/>
        <v>170.64447651755196</v>
      </c>
      <c r="Q121" s="44">
        <f t="shared" si="26"/>
        <v>163.4602811159702</v>
      </c>
      <c r="R121" s="45">
        <f>'Fertility Rates'!Q11</f>
        <v>0.5245000000000001</v>
      </c>
      <c r="S121" s="19">
        <f t="shared" si="27"/>
        <v>85.73491744532637</v>
      </c>
    </row>
    <row r="122" spans="3:19" ht="12.75">
      <c r="C122" s="30"/>
      <c r="D122" s="42" t="s">
        <v>12</v>
      </c>
      <c r="E122" s="43">
        <f t="shared" si="28"/>
        <v>167.39880864931416</v>
      </c>
      <c r="F122" s="42" t="s">
        <v>13</v>
      </c>
      <c r="G122" s="19">
        <f t="shared" si="29"/>
        <v>182.79086133269158</v>
      </c>
      <c r="H122" s="44">
        <f t="shared" si="30"/>
        <v>175.09483499100287</v>
      </c>
      <c r="I122" s="45">
        <f>'Fertility Rates'!O11</f>
        <v>0.5245000000000001</v>
      </c>
      <c r="J122" s="19">
        <f t="shared" si="31"/>
        <v>91.83724095278102</v>
      </c>
      <c r="L122" s="28"/>
      <c r="M122" s="42" t="s">
        <v>13</v>
      </c>
      <c r="N122" s="43">
        <f t="shared" si="24"/>
        <v>182.79086133269158</v>
      </c>
      <c r="O122" s="42" t="s">
        <v>14</v>
      </c>
      <c r="P122" s="19">
        <f t="shared" si="25"/>
        <v>189.03236396720453</v>
      </c>
      <c r="Q122" s="44">
        <f t="shared" si="26"/>
        <v>185.91161264994804</v>
      </c>
      <c r="R122" s="45">
        <f>'Fertility Rates'!Q12</f>
        <v>0.5465</v>
      </c>
      <c r="S122" s="19">
        <f t="shared" si="27"/>
        <v>101.60069631319661</v>
      </c>
    </row>
    <row r="123" spans="3:19" ht="12.75">
      <c r="C123" s="30"/>
      <c r="D123" s="42" t="s">
        <v>13</v>
      </c>
      <c r="E123" s="43">
        <f t="shared" si="28"/>
        <v>214.14235333425057</v>
      </c>
      <c r="F123" s="42" t="s">
        <v>14</v>
      </c>
      <c r="G123" s="19">
        <f t="shared" si="29"/>
        <v>221.45593158779366</v>
      </c>
      <c r="H123" s="44">
        <f t="shared" si="30"/>
        <v>217.79914246102211</v>
      </c>
      <c r="I123" s="45">
        <f>'Fertility Rates'!O12</f>
        <v>0.5465</v>
      </c>
      <c r="J123" s="19">
        <f t="shared" si="31"/>
        <v>119.02723135494858</v>
      </c>
      <c r="L123" s="28"/>
      <c r="M123" s="42" t="s">
        <v>14</v>
      </c>
      <c r="N123" s="43">
        <f t="shared" si="24"/>
        <v>221.45593158779366</v>
      </c>
      <c r="O123" s="42" t="s">
        <v>15</v>
      </c>
      <c r="P123" s="19">
        <f t="shared" si="25"/>
        <v>267.59153068364253</v>
      </c>
      <c r="Q123" s="44">
        <f t="shared" si="26"/>
        <v>244.5237311357181</v>
      </c>
      <c r="R123" s="45">
        <f>'Fertility Rates'!Q13</f>
        <v>0.3885</v>
      </c>
      <c r="S123" s="19">
        <f t="shared" si="27"/>
        <v>94.99746954622648</v>
      </c>
    </row>
    <row r="124" spans="3:19" ht="12.75">
      <c r="C124" s="30"/>
      <c r="D124" s="42" t="s">
        <v>14</v>
      </c>
      <c r="E124" s="43">
        <f t="shared" si="28"/>
        <v>214.55320073286163</v>
      </c>
      <c r="F124" s="42" t="s">
        <v>15</v>
      </c>
      <c r="G124" s="19">
        <f t="shared" si="29"/>
        <v>259.25319612344447</v>
      </c>
      <c r="H124" s="44">
        <f t="shared" si="30"/>
        <v>236.90319842815305</v>
      </c>
      <c r="I124" s="45">
        <f>'Fertility Rates'!O13</f>
        <v>0.3885</v>
      </c>
      <c r="J124" s="19">
        <f t="shared" si="31"/>
        <v>92.03689258933746</v>
      </c>
      <c r="L124" s="28"/>
      <c r="M124" s="42" t="s">
        <v>15</v>
      </c>
      <c r="N124" s="43">
        <f t="shared" si="24"/>
        <v>259.25319612344447</v>
      </c>
      <c r="O124" s="42" t="s">
        <v>16</v>
      </c>
      <c r="P124" s="19">
        <f t="shared" si="25"/>
        <v>273.9476116201972</v>
      </c>
      <c r="Q124" s="44">
        <f t="shared" si="26"/>
        <v>266.60040387182084</v>
      </c>
      <c r="R124" s="45">
        <f>'Fertility Rates'!Q14</f>
        <v>0.1535</v>
      </c>
      <c r="S124" s="19">
        <f t="shared" si="27"/>
        <v>40.9231619943245</v>
      </c>
    </row>
    <row r="125" spans="4:19" ht="12.75">
      <c r="D125" s="42" t="s">
        <v>15</v>
      </c>
      <c r="E125" s="43">
        <f t="shared" si="28"/>
        <v>266.1621746997634</v>
      </c>
      <c r="F125" s="42" t="s">
        <v>16</v>
      </c>
      <c r="G125" s="19">
        <f t="shared" si="29"/>
        <v>281.2517530901114</v>
      </c>
      <c r="H125" s="44">
        <f t="shared" si="30"/>
        <v>273.7069638949374</v>
      </c>
      <c r="I125" s="45">
        <f>'Fertility Rates'!O14</f>
        <v>0.1535</v>
      </c>
      <c r="J125" s="19">
        <f t="shared" si="31"/>
        <v>42.01401895787289</v>
      </c>
      <c r="L125" s="28"/>
      <c r="M125" s="42" t="s">
        <v>16</v>
      </c>
      <c r="N125" s="43">
        <f t="shared" si="24"/>
        <v>281.2517530901114</v>
      </c>
      <c r="O125" s="42" t="s">
        <v>17</v>
      </c>
      <c r="P125" s="19">
        <f t="shared" si="25"/>
        <v>332.3855243276452</v>
      </c>
      <c r="Q125" s="44">
        <f t="shared" si="26"/>
        <v>306.8186387088783</v>
      </c>
      <c r="R125" s="45">
        <f>'Fertility Rates'!Q15</f>
        <v>0.0255</v>
      </c>
      <c r="S125" s="19">
        <f t="shared" si="27"/>
        <v>7.823875287076397</v>
      </c>
    </row>
    <row r="126" spans="4:19" ht="12.75">
      <c r="D126" s="42" t="s">
        <v>16</v>
      </c>
      <c r="E126" s="43">
        <f t="shared" si="28"/>
        <v>279.6227875103848</v>
      </c>
      <c r="F126" s="42" t="s">
        <v>17</v>
      </c>
      <c r="G126" s="19">
        <f t="shared" si="29"/>
        <v>330.4670107631426</v>
      </c>
      <c r="H126" s="44">
        <f t="shared" si="30"/>
        <v>305.04489913676366</v>
      </c>
      <c r="I126" s="45">
        <f>'Fertility Rates'!O15</f>
        <v>0.0255</v>
      </c>
      <c r="J126" s="19">
        <f t="shared" si="31"/>
        <v>7.7786449279874725</v>
      </c>
      <c r="L126" s="28"/>
      <c r="M126" s="42" t="s">
        <v>17</v>
      </c>
      <c r="N126" s="43">
        <f t="shared" si="24"/>
        <v>330.4670107631426</v>
      </c>
      <c r="O126" s="46" t="s">
        <v>18</v>
      </c>
      <c r="P126" s="19">
        <f t="shared" si="25"/>
        <v>317.6215688422225</v>
      </c>
      <c r="Q126" s="44">
        <f t="shared" si="26"/>
        <v>324.04428980268256</v>
      </c>
      <c r="R126" s="45">
        <f>'Fertility Rates'!Q16</f>
        <v>0.001</v>
      </c>
      <c r="S126" s="19">
        <f t="shared" si="27"/>
        <v>0.3240442898026826</v>
      </c>
    </row>
    <row r="127" spans="4:19" ht="12.75">
      <c r="D127" s="42" t="s">
        <v>17</v>
      </c>
      <c r="E127" s="43">
        <f t="shared" si="28"/>
        <v>365.8961864726834</v>
      </c>
      <c r="F127" s="46" t="s">
        <v>18</v>
      </c>
      <c r="G127" s="19">
        <f t="shared" si="29"/>
        <v>351.6845711958963</v>
      </c>
      <c r="H127" s="44">
        <f t="shared" si="30"/>
        <v>358.79037883428987</v>
      </c>
      <c r="I127" s="45">
        <f>'Fertility Rates'!O16</f>
        <v>0.001</v>
      </c>
      <c r="J127" s="19">
        <f t="shared" si="31"/>
        <v>0.3587903788342899</v>
      </c>
      <c r="L127" s="28"/>
      <c r="M127" s="47" t="s">
        <v>53</v>
      </c>
      <c r="N127" s="43">
        <f>SUM(N119:N126)</f>
        <v>1881.2832821868142</v>
      </c>
      <c r="O127" s="44"/>
      <c r="P127" s="43">
        <f>SUM(P119:P126)</f>
        <v>1925.5878456792161</v>
      </c>
      <c r="Q127" s="44">
        <f>SUM(Q119:Q126)</f>
        <v>1903.4355639330147</v>
      </c>
      <c r="R127" s="44"/>
      <c r="S127" s="44">
        <f>SUM(S119:S126)</f>
        <v>376.15034697533594</v>
      </c>
    </row>
    <row r="128" spans="4:19" ht="12.75">
      <c r="D128" s="47" t="s">
        <v>53</v>
      </c>
      <c r="E128" s="43">
        <f>SUM(E120:E127)</f>
        <v>1942.2825739115458</v>
      </c>
      <c r="F128" s="44"/>
      <c r="G128" s="43">
        <f>SUM(G120:G127)</f>
        <v>1988.7824002365212</v>
      </c>
      <c r="H128" s="44">
        <f>SUM(H120:H127)</f>
        <v>1965.5324870740335</v>
      </c>
      <c r="I128" s="44"/>
      <c r="J128" s="44">
        <f>SUM(J120:J127)</f>
        <v>395.2357863454107</v>
      </c>
      <c r="L128" s="28"/>
      <c r="M128" s="47"/>
      <c r="N128" s="48"/>
      <c r="O128" s="47"/>
      <c r="P128" s="48"/>
      <c r="Q128" s="47"/>
      <c r="R128" s="47"/>
      <c r="S128" s="47"/>
    </row>
    <row r="129" spans="4:19" ht="12.75">
      <c r="D129" s="47"/>
      <c r="E129" s="48"/>
      <c r="F129" s="47"/>
      <c r="G129" s="48"/>
      <c r="H129" s="47"/>
      <c r="I129" s="47"/>
      <c r="J129" s="47"/>
      <c r="L129" s="28"/>
      <c r="M129" s="47"/>
      <c r="N129" s="48"/>
      <c r="O129" s="47"/>
      <c r="P129" s="49" t="s">
        <v>68</v>
      </c>
      <c r="Q129" s="48">
        <f>'Babies '90-'95, '95-'00'!$F$23</f>
        <v>105</v>
      </c>
      <c r="R129" s="47"/>
      <c r="S129" s="47"/>
    </row>
    <row r="130" spans="4:19" ht="12.75">
      <c r="D130" s="47"/>
      <c r="E130" s="48"/>
      <c r="F130" s="47"/>
      <c r="G130" s="49" t="s">
        <v>68</v>
      </c>
      <c r="H130" s="48">
        <f>'Babies '90-'95, '95-'00'!$F$23</f>
        <v>105</v>
      </c>
      <c r="I130" s="47"/>
      <c r="J130" s="47"/>
      <c r="L130" s="28"/>
      <c r="M130" s="47"/>
      <c r="N130" s="48"/>
      <c r="O130" s="47"/>
      <c r="P130" s="49"/>
      <c r="Q130" s="47"/>
      <c r="R130" s="4" t="s">
        <v>69</v>
      </c>
      <c r="S130" s="47"/>
    </row>
    <row r="131" spans="4:19" ht="12.75">
      <c r="D131" s="47"/>
      <c r="E131" s="48"/>
      <c r="F131" s="47"/>
      <c r="G131" s="49"/>
      <c r="H131" s="47"/>
      <c r="I131" s="4" t="s">
        <v>69</v>
      </c>
      <c r="J131" s="47"/>
      <c r="L131" s="28"/>
      <c r="M131" s="47"/>
      <c r="N131" s="48"/>
      <c r="O131" s="47"/>
      <c r="P131" s="49"/>
      <c r="Q131" s="47"/>
      <c r="R131" s="50" t="s">
        <v>70</v>
      </c>
      <c r="S131" s="50" t="s">
        <v>71</v>
      </c>
    </row>
    <row r="132" spans="4:19" ht="12.75">
      <c r="D132" s="47"/>
      <c r="E132" s="48"/>
      <c r="F132" s="47"/>
      <c r="G132" s="49"/>
      <c r="H132" s="47"/>
      <c r="I132" s="50" t="s">
        <v>70</v>
      </c>
      <c r="J132" s="50" t="s">
        <v>71</v>
      </c>
      <c r="L132" s="28"/>
      <c r="M132" s="47"/>
      <c r="N132" s="48"/>
      <c r="O132" s="47"/>
      <c r="P132" s="49" t="s">
        <v>72</v>
      </c>
      <c r="Q132" s="19">
        <f>Q129/(100+Q129)*S127</f>
        <v>192.66237284102573</v>
      </c>
      <c r="R132" s="51">
        <f>O37</f>
        <v>0.9977804722013122</v>
      </c>
      <c r="S132" s="19">
        <f>Q132*R132</f>
        <v>192.2347533487439</v>
      </c>
    </row>
    <row r="133" spans="4:19" ht="12.75">
      <c r="D133" s="47"/>
      <c r="E133" s="48"/>
      <c r="F133" s="47"/>
      <c r="G133" s="49" t="s">
        <v>72</v>
      </c>
      <c r="H133" s="19">
        <f>H130/(100+H130)*J128</f>
        <v>202.43784178667377</v>
      </c>
      <c r="I133" s="51">
        <f>F38</f>
        <v>0.9977849112569095</v>
      </c>
      <c r="J133" s="19">
        <f>H133*I133</f>
        <v>201.98942400215657</v>
      </c>
      <c r="L133" s="28"/>
      <c r="M133" s="47"/>
      <c r="N133" s="48"/>
      <c r="O133" s="47"/>
      <c r="P133" s="49" t="s">
        <v>61</v>
      </c>
      <c r="Q133" s="19">
        <f>100/(Q129+100)*S127</f>
        <v>183.4879741343102</v>
      </c>
      <c r="R133" s="51">
        <f>O10</f>
        <v>0.9983476887752019</v>
      </c>
      <c r="S133" s="19">
        <f>Q133*R133</f>
        <v>183.1847948950326</v>
      </c>
    </row>
    <row r="134" spans="4:17" ht="12.75">
      <c r="D134" s="47"/>
      <c r="E134" s="48"/>
      <c r="F134" s="47"/>
      <c r="G134" s="49" t="s">
        <v>61</v>
      </c>
      <c r="H134" s="19">
        <f>100/(H130+100)*J128</f>
        <v>192.79794455873693</v>
      </c>
      <c r="I134" s="51">
        <f>F11</f>
        <v>0.9983509933976514</v>
      </c>
      <c r="J134" s="19">
        <f>H134*I134</f>
        <v>192.48001947524034</v>
      </c>
      <c r="L134" s="28"/>
      <c r="N134" s="21"/>
      <c r="P134" s="21"/>
      <c r="Q134" s="52"/>
    </row>
    <row r="135" spans="5:16" ht="12.75">
      <c r="E135" s="21"/>
      <c r="G135" s="21"/>
      <c r="H135" s="52"/>
      <c r="L135" s="28"/>
      <c r="N135" s="21"/>
      <c r="P135" s="21"/>
    </row>
    <row r="136" spans="5:16" ht="12.75">
      <c r="E136" s="21"/>
      <c r="G136" s="21"/>
      <c r="L136" s="28"/>
      <c r="M136" s="3" t="s">
        <v>82</v>
      </c>
      <c r="N136" s="21"/>
      <c r="P136" s="21"/>
    </row>
    <row r="137" spans="4:16" ht="12.75">
      <c r="D137" s="3" t="s">
        <v>83</v>
      </c>
      <c r="E137" s="21"/>
      <c r="G137" s="21"/>
      <c r="L137" s="28"/>
      <c r="M137" s="3" t="s">
        <v>57</v>
      </c>
      <c r="N137" s="21"/>
      <c r="P137" s="21"/>
    </row>
    <row r="138" spans="4:19" ht="12.75">
      <c r="D138" s="3" t="s">
        <v>57</v>
      </c>
      <c r="E138" s="21"/>
      <c r="G138" s="21"/>
      <c r="L138" s="28"/>
      <c r="M138" s="41"/>
      <c r="N138" s="53" t="s">
        <v>58</v>
      </c>
      <c r="O138" s="29"/>
      <c r="P138" s="53" t="s">
        <v>58</v>
      </c>
      <c r="Q138" s="42"/>
      <c r="R138" s="42"/>
      <c r="S138" s="29" t="s">
        <v>59</v>
      </c>
    </row>
    <row r="139" spans="4:19" ht="12.75">
      <c r="D139" s="41"/>
      <c r="E139" s="53" t="s">
        <v>58</v>
      </c>
      <c r="F139" s="29"/>
      <c r="G139" s="53" t="s">
        <v>58</v>
      </c>
      <c r="H139" s="42"/>
      <c r="I139" s="42"/>
      <c r="J139" s="29" t="s">
        <v>59</v>
      </c>
      <c r="L139" s="28"/>
      <c r="M139" s="29" t="s">
        <v>60</v>
      </c>
      <c r="N139" s="53" t="s">
        <v>61</v>
      </c>
      <c r="O139" s="29" t="s">
        <v>60</v>
      </c>
      <c r="P139" s="53" t="s">
        <v>61</v>
      </c>
      <c r="Q139" s="29" t="s">
        <v>62</v>
      </c>
      <c r="R139" s="29" t="s">
        <v>63</v>
      </c>
      <c r="S139" s="29" t="s">
        <v>64</v>
      </c>
    </row>
    <row r="140" spans="4:19" ht="12.75">
      <c r="D140" s="29" t="s">
        <v>60</v>
      </c>
      <c r="E140" s="53" t="s">
        <v>61</v>
      </c>
      <c r="F140" s="29" t="s">
        <v>60</v>
      </c>
      <c r="G140" s="53" t="s">
        <v>61</v>
      </c>
      <c r="H140" s="29" t="s">
        <v>62</v>
      </c>
      <c r="I140" s="29" t="s">
        <v>63</v>
      </c>
      <c r="J140" s="29" t="s">
        <v>64</v>
      </c>
      <c r="L140" s="28"/>
      <c r="M140" s="33">
        <v>2015</v>
      </c>
      <c r="N140" s="33">
        <v>2015</v>
      </c>
      <c r="O140" s="33">
        <v>2020</v>
      </c>
      <c r="P140" s="33">
        <v>2020</v>
      </c>
      <c r="Q140" s="33" t="s">
        <v>65</v>
      </c>
      <c r="R140" s="33" t="s">
        <v>66</v>
      </c>
      <c r="S140" s="33" t="s">
        <v>67</v>
      </c>
    </row>
    <row r="141" spans="4:19" ht="12.75">
      <c r="D141" s="33">
        <v>2010</v>
      </c>
      <c r="E141" s="33">
        <v>2010</v>
      </c>
      <c r="F141" s="33">
        <v>2015</v>
      </c>
      <c r="G141" s="33">
        <v>2015</v>
      </c>
      <c r="H141" s="33" t="s">
        <v>65</v>
      </c>
      <c r="I141" s="33" t="s">
        <v>66</v>
      </c>
      <c r="J141" s="33" t="s">
        <v>67</v>
      </c>
      <c r="L141" s="28"/>
      <c r="M141" s="42" t="s">
        <v>10</v>
      </c>
      <c r="N141" s="43">
        <f>N66</f>
        <v>35.440533982642194</v>
      </c>
      <c r="O141" s="42" t="s">
        <v>11</v>
      </c>
      <c r="P141" s="19">
        <f>R66</f>
        <v>35.37618710472574</v>
      </c>
      <c r="Q141" s="44">
        <f>AVERAGE(N141,P141)</f>
        <v>35.40836054368397</v>
      </c>
      <c r="R141" s="45">
        <f>'Fertility Rates'!Q23</f>
        <v>0.027499999999999997</v>
      </c>
      <c r="S141" s="19">
        <f>Q141*R141</f>
        <v>0.973729914951309</v>
      </c>
    </row>
    <row r="142" spans="4:19" ht="12.75">
      <c r="D142" s="42" t="s">
        <v>10</v>
      </c>
      <c r="E142" s="43">
        <f>E67</f>
        <v>28.415308493799888</v>
      </c>
      <c r="F142" s="42" t="s">
        <v>11</v>
      </c>
      <c r="G142" s="19">
        <f>I67</f>
        <v>28.36389739316161</v>
      </c>
      <c r="H142" s="44">
        <f>AVERAGE(E142,G142)</f>
        <v>28.38960294348075</v>
      </c>
      <c r="I142" s="45">
        <f>'Fertility Rates'!O23</f>
        <v>0.027499999999999997</v>
      </c>
      <c r="J142" s="19">
        <f>H142*I142</f>
        <v>0.7807140809457205</v>
      </c>
      <c r="L142" s="28"/>
      <c r="M142" s="42" t="s">
        <v>11</v>
      </c>
      <c r="N142" s="43">
        <f aca="true" t="shared" si="32" ref="N142:N148">N67</f>
        <v>23.374315982176146</v>
      </c>
      <c r="O142" s="42" t="s">
        <v>12</v>
      </c>
      <c r="P142" s="19">
        <f aca="true" t="shared" si="33" ref="P142:P148">R67</f>
        <v>23.281284220818062</v>
      </c>
      <c r="Q142" s="44">
        <f aca="true" t="shared" si="34" ref="Q142:Q148">AVERAGE(N142,P142)</f>
        <v>23.327800101497104</v>
      </c>
      <c r="R142" s="45">
        <f>'Fertility Rates'!Q24</f>
        <v>0.605</v>
      </c>
      <c r="S142" s="19">
        <f aca="true" t="shared" si="35" ref="S142:S148">Q142*R142</f>
        <v>14.113319061405747</v>
      </c>
    </row>
    <row r="143" spans="4:19" ht="12.75">
      <c r="D143" s="42" t="s">
        <v>11</v>
      </c>
      <c r="E143" s="43">
        <f aca="true" t="shared" si="36" ref="E143:E149">E68</f>
        <v>33.471450465048996</v>
      </c>
      <c r="F143" s="42" t="s">
        <v>12</v>
      </c>
      <c r="G143" s="19">
        <f aca="true" t="shared" si="37" ref="G143:G149">I68</f>
        <v>33.33869751876524</v>
      </c>
      <c r="H143" s="44">
        <f aca="true" t="shared" si="38" ref="H143:H149">AVERAGE(E143,G143)</f>
        <v>33.405073991907116</v>
      </c>
      <c r="I143" s="45">
        <f>'Fertility Rates'!O24</f>
        <v>0.605</v>
      </c>
      <c r="J143" s="19">
        <f aca="true" t="shared" si="39" ref="J143:J149">H143*I143</f>
        <v>20.210069765103803</v>
      </c>
      <c r="L143" s="28"/>
      <c r="M143" s="42" t="s">
        <v>12</v>
      </c>
      <c r="N143" s="43">
        <f t="shared" si="32"/>
        <v>24.6032222981413</v>
      </c>
      <c r="O143" s="42" t="s">
        <v>13</v>
      </c>
      <c r="P143" s="19">
        <f t="shared" si="33"/>
        <v>24.42405043449519</v>
      </c>
      <c r="Q143" s="44">
        <f t="shared" si="34"/>
        <v>24.513636366318245</v>
      </c>
      <c r="R143" s="45">
        <f>'Fertility Rates'!Q25</f>
        <v>0.8955</v>
      </c>
      <c r="S143" s="19">
        <f t="shared" si="35"/>
        <v>21.951961366037988</v>
      </c>
    </row>
    <row r="144" spans="4:19" ht="12.75">
      <c r="D144" s="42" t="s">
        <v>12</v>
      </c>
      <c r="E144" s="43">
        <f t="shared" si="36"/>
        <v>37.48753152454643</v>
      </c>
      <c r="F144" s="42" t="s">
        <v>13</v>
      </c>
      <c r="G144" s="19">
        <f t="shared" si="37"/>
        <v>37.21548576088451</v>
      </c>
      <c r="H144" s="44">
        <f t="shared" si="38"/>
        <v>37.35150864271547</v>
      </c>
      <c r="I144" s="45">
        <f>'Fertility Rates'!O25</f>
        <v>0.8955</v>
      </c>
      <c r="J144" s="19">
        <f t="shared" si="39"/>
        <v>33.4482759895517</v>
      </c>
      <c r="L144" s="28"/>
      <c r="M144" s="42" t="s">
        <v>13</v>
      </c>
      <c r="N144" s="43">
        <f t="shared" si="32"/>
        <v>41.02077127035665</v>
      </c>
      <c r="O144" s="42" t="s">
        <v>14</v>
      </c>
      <c r="P144" s="19">
        <f t="shared" si="33"/>
        <v>40.60220571257169</v>
      </c>
      <c r="Q144" s="44">
        <f t="shared" si="34"/>
        <v>40.81148849146417</v>
      </c>
      <c r="R144" s="45">
        <f>'Fertility Rates'!Q26</f>
        <v>0.6520000000000001</v>
      </c>
      <c r="S144" s="19">
        <f t="shared" si="35"/>
        <v>26.609090496434643</v>
      </c>
    </row>
    <row r="145" spans="4:19" ht="12.75">
      <c r="D145" s="42" t="s">
        <v>13</v>
      </c>
      <c r="E145" s="43">
        <f t="shared" si="36"/>
        <v>28.954742821663537</v>
      </c>
      <c r="F145" s="42" t="s">
        <v>14</v>
      </c>
      <c r="G145" s="19">
        <f t="shared" si="37"/>
        <v>28.66033002535617</v>
      </c>
      <c r="H145" s="44">
        <f t="shared" si="38"/>
        <v>28.807536423509852</v>
      </c>
      <c r="I145" s="45">
        <f>'Fertility Rates'!O26</f>
        <v>0.6520000000000001</v>
      </c>
      <c r="J145" s="19">
        <f t="shared" si="39"/>
        <v>18.782513748128427</v>
      </c>
      <c r="L145" s="28"/>
      <c r="M145" s="42" t="s">
        <v>14</v>
      </c>
      <c r="N145" s="43">
        <f t="shared" si="32"/>
        <v>23.119096116778763</v>
      </c>
      <c r="O145" s="42" t="s">
        <v>15</v>
      </c>
      <c r="P145" s="19">
        <f t="shared" si="33"/>
        <v>22.838311720275815</v>
      </c>
      <c r="Q145" s="44">
        <f t="shared" si="34"/>
        <v>22.978703918527287</v>
      </c>
      <c r="R145" s="45">
        <f>'Fertility Rates'!Q27</f>
        <v>0.423</v>
      </c>
      <c r="S145" s="19">
        <f t="shared" si="35"/>
        <v>9.719991757537043</v>
      </c>
    </row>
    <row r="146" spans="4:19" ht="12.75">
      <c r="D146" s="42" t="s">
        <v>14</v>
      </c>
      <c r="E146" s="43">
        <f t="shared" si="36"/>
        <v>32.32533395067111</v>
      </c>
      <c r="F146" s="42" t="s">
        <v>15</v>
      </c>
      <c r="G146" s="19">
        <f t="shared" si="37"/>
        <v>31.93411269502334</v>
      </c>
      <c r="H146" s="44">
        <f t="shared" si="38"/>
        <v>32.12972332284723</v>
      </c>
      <c r="I146" s="45">
        <f>'Fertility Rates'!O27</f>
        <v>0.423</v>
      </c>
      <c r="J146" s="19">
        <f t="shared" si="39"/>
        <v>13.590872965564376</v>
      </c>
      <c r="L146" s="28"/>
      <c r="M146" s="42" t="s">
        <v>15</v>
      </c>
      <c r="N146" s="43">
        <f t="shared" si="32"/>
        <v>29.965914933181878</v>
      </c>
      <c r="O146" s="42" t="s">
        <v>16</v>
      </c>
      <c r="P146" s="19">
        <f t="shared" si="33"/>
        <v>29.522409532856766</v>
      </c>
      <c r="Q146" s="44">
        <f t="shared" si="34"/>
        <v>29.744162233019324</v>
      </c>
      <c r="R146" s="45">
        <f>'Fertility Rates'!Q28</f>
        <v>0.19350000000000003</v>
      </c>
      <c r="S146" s="19">
        <f t="shared" si="35"/>
        <v>5.75549539208924</v>
      </c>
    </row>
    <row r="147" spans="4:19" ht="12.75">
      <c r="D147" s="42" t="s">
        <v>15</v>
      </c>
      <c r="E147" s="43">
        <f t="shared" si="36"/>
        <v>25.904150103738367</v>
      </c>
      <c r="F147" s="42" t="s">
        <v>16</v>
      </c>
      <c r="G147" s="19">
        <f t="shared" si="37"/>
        <v>25.522102024086816</v>
      </c>
      <c r="H147" s="44">
        <f t="shared" si="38"/>
        <v>25.71312606391259</v>
      </c>
      <c r="I147" s="45">
        <f>'Fertility Rates'!O28</f>
        <v>0.19350000000000003</v>
      </c>
      <c r="J147" s="19">
        <f t="shared" si="39"/>
        <v>4.975489893367087</v>
      </c>
      <c r="L147" s="28"/>
      <c r="M147" s="42" t="s">
        <v>16</v>
      </c>
      <c r="N147" s="43">
        <f t="shared" si="32"/>
        <v>29.310176742747565</v>
      </c>
      <c r="O147" s="42" t="s">
        <v>17</v>
      </c>
      <c r="P147" s="19">
        <f t="shared" si="33"/>
        <v>28.74501898541348</v>
      </c>
      <c r="Q147" s="44">
        <f t="shared" si="34"/>
        <v>29.027597864080523</v>
      </c>
      <c r="R147" s="45">
        <f>'Fertility Rates'!Q29</f>
        <v>0.0435</v>
      </c>
      <c r="S147" s="19">
        <f t="shared" si="35"/>
        <v>1.2627005070875026</v>
      </c>
    </row>
    <row r="148" spans="4:19" ht="12.75">
      <c r="D148" s="42" t="s">
        <v>16</v>
      </c>
      <c r="E148" s="43">
        <f t="shared" si="36"/>
        <v>30.415158739488017</v>
      </c>
      <c r="F148" s="42" t="s">
        <v>17</v>
      </c>
      <c r="G148" s="19">
        <f t="shared" si="37"/>
        <v>29.830747383584132</v>
      </c>
      <c r="H148" s="44">
        <f t="shared" si="38"/>
        <v>30.122953061536073</v>
      </c>
      <c r="I148" s="45">
        <f>'Fertility Rates'!O29</f>
        <v>0.0435</v>
      </c>
      <c r="J148" s="19">
        <f t="shared" si="39"/>
        <v>1.310348458176819</v>
      </c>
      <c r="L148" s="28"/>
      <c r="M148" s="42" t="s">
        <v>17</v>
      </c>
      <c r="N148" s="43">
        <f t="shared" si="32"/>
        <v>30.603128097568096</v>
      </c>
      <c r="O148" s="46" t="s">
        <v>18</v>
      </c>
      <c r="P148" s="19">
        <f t="shared" si="33"/>
        <v>29.677602638608764</v>
      </c>
      <c r="Q148" s="44">
        <f t="shared" si="34"/>
        <v>30.140365368088432</v>
      </c>
      <c r="R148" s="45">
        <f>'Fertility Rates'!Q30</f>
        <v>0.0025</v>
      </c>
      <c r="S148" s="19">
        <f t="shared" si="35"/>
        <v>0.07535091342022109</v>
      </c>
    </row>
    <row r="149" spans="4:19" ht="12.75">
      <c r="D149" s="42" t="s">
        <v>17</v>
      </c>
      <c r="E149" s="43">
        <f t="shared" si="36"/>
        <v>60.332034803797455</v>
      </c>
      <c r="F149" s="46" t="s">
        <v>18</v>
      </c>
      <c r="G149" s="19">
        <f t="shared" si="37"/>
        <v>58.513808964117665</v>
      </c>
      <c r="H149" s="44">
        <f t="shared" si="38"/>
        <v>59.42292188395756</v>
      </c>
      <c r="I149" s="45">
        <f>'Fertility Rates'!O30</f>
        <v>0.0025</v>
      </c>
      <c r="J149" s="19">
        <f t="shared" si="39"/>
        <v>0.1485573047098939</v>
      </c>
      <c r="L149" s="28"/>
      <c r="M149" s="47" t="s">
        <v>53</v>
      </c>
      <c r="N149" s="43">
        <f>SUM(N141:N148)</f>
        <v>237.4371594235926</v>
      </c>
      <c r="O149" s="44"/>
      <c r="P149" s="43">
        <f>SUM(P141:P148)</f>
        <v>234.4670703497655</v>
      </c>
      <c r="Q149" s="44">
        <f>SUM(Q141:Q148)</f>
        <v>235.95211488667906</v>
      </c>
      <c r="R149" s="44"/>
      <c r="S149" s="44">
        <f>SUM(S141:S148)</f>
        <v>80.4616394089637</v>
      </c>
    </row>
    <row r="150" spans="4:19" ht="12.75">
      <c r="D150" s="47" t="s">
        <v>53</v>
      </c>
      <c r="E150" s="43">
        <f>SUM(E142:E149)</f>
        <v>277.3057109027538</v>
      </c>
      <c r="F150" s="44"/>
      <c r="G150" s="43">
        <f>SUM(G142:G149)</f>
        <v>273.3791817649795</v>
      </c>
      <c r="H150" s="44">
        <f>SUM(H142:H149)</f>
        <v>275.34244633386663</v>
      </c>
      <c r="I150" s="44"/>
      <c r="J150" s="44">
        <f>SUM(J142:J149)</f>
        <v>93.24684220554782</v>
      </c>
      <c r="L150" s="28"/>
      <c r="M150" s="47"/>
      <c r="N150" s="48"/>
      <c r="O150" s="47"/>
      <c r="P150" s="48"/>
      <c r="Q150" s="47"/>
      <c r="R150" s="47"/>
      <c r="S150" s="47"/>
    </row>
    <row r="151" spans="4:19" ht="12.75">
      <c r="D151" s="47"/>
      <c r="E151" s="48"/>
      <c r="F151" s="47"/>
      <c r="G151" s="48"/>
      <c r="H151" s="47"/>
      <c r="I151" s="47"/>
      <c r="J151" s="47"/>
      <c r="L151" s="28"/>
      <c r="M151" s="47"/>
      <c r="N151" s="48"/>
      <c r="O151" s="47"/>
      <c r="P151" s="49" t="s">
        <v>68</v>
      </c>
      <c r="Q151" s="48">
        <f>'Babies '90-'95, '95-'00'!$F$45</f>
        <v>103</v>
      </c>
      <c r="R151" s="47"/>
      <c r="S151" s="47"/>
    </row>
    <row r="152" spans="4:19" ht="12.75">
      <c r="D152" s="47"/>
      <c r="E152" s="48"/>
      <c r="F152" s="47"/>
      <c r="G152" s="49" t="s">
        <v>68</v>
      </c>
      <c r="H152" s="48">
        <f>'Babies '90-'95, '95-'00'!$F$45</f>
        <v>103</v>
      </c>
      <c r="I152" s="47"/>
      <c r="J152" s="47"/>
      <c r="L152" s="28"/>
      <c r="M152" s="47"/>
      <c r="N152" s="48"/>
      <c r="O152" s="47"/>
      <c r="P152" s="49"/>
      <c r="Q152" s="47"/>
      <c r="R152" s="4" t="s">
        <v>69</v>
      </c>
      <c r="S152" s="47"/>
    </row>
    <row r="153" spans="4:19" ht="12.75">
      <c r="D153" s="47"/>
      <c r="E153" s="48"/>
      <c r="F153" s="47"/>
      <c r="G153" s="49"/>
      <c r="H153" s="47"/>
      <c r="I153" s="4" t="s">
        <v>69</v>
      </c>
      <c r="J153" s="47"/>
      <c r="L153" s="28"/>
      <c r="M153" s="47"/>
      <c r="N153" s="48"/>
      <c r="O153" s="47"/>
      <c r="P153" s="49"/>
      <c r="Q153" s="47"/>
      <c r="R153" s="50" t="s">
        <v>70</v>
      </c>
      <c r="S153" s="50" t="s">
        <v>71</v>
      </c>
    </row>
    <row r="154" spans="4:19" ht="12.75">
      <c r="D154" s="47"/>
      <c r="E154" s="48"/>
      <c r="F154" s="47"/>
      <c r="G154" s="49"/>
      <c r="H154" s="47"/>
      <c r="I154" s="50" t="s">
        <v>70</v>
      </c>
      <c r="J154" s="50" t="s">
        <v>71</v>
      </c>
      <c r="L154" s="28"/>
      <c r="M154" s="47"/>
      <c r="N154" s="48"/>
      <c r="O154" s="47"/>
      <c r="P154" s="49" t="s">
        <v>72</v>
      </c>
      <c r="Q154" s="19">
        <f>Q151/(100+Q151)*S149</f>
        <v>40.825363838045625</v>
      </c>
      <c r="R154" s="51">
        <f>O91</f>
        <v>0.9959396385402257</v>
      </c>
      <c r="S154" s="19">
        <f>Q154*R154</f>
        <v>40.659598104136364</v>
      </c>
    </row>
    <row r="155" spans="4:19" ht="12.75">
      <c r="D155" s="47"/>
      <c r="E155" s="48"/>
      <c r="F155" s="47"/>
      <c r="G155" s="49" t="s">
        <v>72</v>
      </c>
      <c r="H155" s="19">
        <f>H152/(100+H152)*J150</f>
        <v>47.31243717818437</v>
      </c>
      <c r="I155" s="51">
        <f>F92</f>
        <v>0.995953849805335</v>
      </c>
      <c r="J155" s="19">
        <f>H155*I155</f>
        <v>47.12100395128578</v>
      </c>
      <c r="L155" s="28"/>
      <c r="M155" s="47"/>
      <c r="N155" s="48"/>
      <c r="O155" s="47"/>
      <c r="P155" s="49" t="s">
        <v>61</v>
      </c>
      <c r="Q155" s="19">
        <f>100/(Q151+100)*S149</f>
        <v>39.63627557091808</v>
      </c>
      <c r="R155" s="51">
        <f>O64</f>
        <v>0.996979315276951</v>
      </c>
      <c r="S155" s="19">
        <f>Q155*R155</f>
        <v>39.51654687882245</v>
      </c>
    </row>
    <row r="156" spans="4:19" ht="12.75">
      <c r="D156" s="47"/>
      <c r="E156" s="48"/>
      <c r="F156" s="47"/>
      <c r="G156" s="49" t="s">
        <v>61</v>
      </c>
      <c r="H156" s="19">
        <f>100/(H152+100)*J150</f>
        <v>45.93440502736346</v>
      </c>
      <c r="I156" s="51">
        <f>F65</f>
        <v>0.9969898876734817</v>
      </c>
      <c r="J156" s="19">
        <f>H156*I156</f>
        <v>45.79613730857931</v>
      </c>
      <c r="L156" s="28"/>
      <c r="M156" s="47"/>
      <c r="N156" s="48"/>
      <c r="O156" s="47"/>
      <c r="P156" s="49"/>
      <c r="Q156" s="19"/>
      <c r="R156" s="51"/>
      <c r="S156" s="19"/>
    </row>
    <row r="157" spans="5:12" ht="12.75">
      <c r="E157" s="21"/>
      <c r="G157" s="21"/>
      <c r="L157" s="28"/>
    </row>
    <row r="158" spans="5:12" ht="12.75">
      <c r="E158" s="21"/>
      <c r="G158" s="21"/>
      <c r="L158" s="28"/>
    </row>
    <row r="159" spans="5:12" ht="12.75">
      <c r="E159" s="21"/>
      <c r="G159" s="21"/>
      <c r="L159" s="28"/>
    </row>
    <row r="160" spans="5:12" ht="12.75">
      <c r="E160" s="21"/>
      <c r="L160" s="28"/>
    </row>
    <row r="161" ht="12.75">
      <c r="L161" s="28"/>
    </row>
    <row r="162" ht="12.75">
      <c r="L162" s="28"/>
    </row>
    <row r="163" ht="12.75">
      <c r="L163" s="28"/>
    </row>
    <row r="164" ht="12.75">
      <c r="L164" s="28"/>
    </row>
    <row r="165" ht="12.75">
      <c r="L165" s="28"/>
    </row>
    <row r="166" ht="12.75">
      <c r="L166" s="28"/>
    </row>
    <row r="167" ht="12.75">
      <c r="L167" s="28"/>
    </row>
    <row r="168" ht="12.75">
      <c r="L168" s="28"/>
    </row>
    <row r="169" ht="12.75">
      <c r="L169" s="28"/>
    </row>
    <row r="170" ht="12.75">
      <c r="L170" s="28"/>
    </row>
    <row r="171" ht="12.75">
      <c r="L171" s="28"/>
    </row>
    <row r="172" ht="12.75">
      <c r="L172" s="28"/>
    </row>
    <row r="173" ht="12.75">
      <c r="L173" s="28"/>
    </row>
    <row r="174" ht="12.75">
      <c r="L174" s="28"/>
    </row>
    <row r="175" ht="12.75">
      <c r="L175" s="28"/>
    </row>
  </sheetData>
  <mergeCells count="2">
    <mergeCell ref="D4:K4"/>
    <mergeCell ref="M4:T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5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4" max="4" width="13.57421875" style="0" customWidth="1"/>
    <col min="5" max="5" width="10.28125" style="0" customWidth="1"/>
    <col min="6" max="6" width="13.7109375" style="0" customWidth="1"/>
    <col min="7" max="7" width="9.57421875" style="0" customWidth="1"/>
    <col min="8" max="8" width="14.421875" style="0" customWidth="1"/>
    <col min="9" max="9" width="13.00390625" style="0" customWidth="1"/>
    <col min="10" max="10" width="12.00390625" style="0" customWidth="1"/>
    <col min="11" max="11" width="13.7109375" style="0" customWidth="1"/>
    <col min="12" max="12" width="2.00390625" style="0" customWidth="1"/>
    <col min="14" max="14" width="10.28125" style="0" customWidth="1"/>
    <col min="15" max="15" width="13.7109375" style="0" customWidth="1"/>
    <col min="16" max="16" width="9.57421875" style="0" customWidth="1"/>
    <col min="17" max="17" width="14.421875" style="0" customWidth="1"/>
    <col min="18" max="18" width="13.00390625" style="0" customWidth="1"/>
    <col min="19" max="19" width="12.00390625" style="0" customWidth="1"/>
    <col min="20" max="20" width="13.7109375" style="0" customWidth="1"/>
  </cols>
  <sheetData>
    <row r="1" ht="17.25">
      <c r="A1" s="1" t="s">
        <v>31</v>
      </c>
    </row>
    <row r="2" ht="17.25">
      <c r="A2" s="1" t="s">
        <v>84</v>
      </c>
    </row>
    <row r="4" spans="4:20" ht="17.25">
      <c r="D4" s="27" t="s">
        <v>85</v>
      </c>
      <c r="E4" s="27"/>
      <c r="F4" s="27"/>
      <c r="G4" s="27"/>
      <c r="H4" s="27"/>
      <c r="I4" s="27"/>
      <c r="J4" s="27"/>
      <c r="K4" s="27"/>
      <c r="L4" s="28"/>
      <c r="M4" s="27" t="s">
        <v>86</v>
      </c>
      <c r="N4" s="27"/>
      <c r="O4" s="27"/>
      <c r="P4" s="27"/>
      <c r="Q4" s="27"/>
      <c r="R4" s="27"/>
      <c r="S4" s="27"/>
      <c r="T4" s="27"/>
    </row>
    <row r="5" spans="4:12" ht="12.75">
      <c r="D5" s="3" t="s">
        <v>5</v>
      </c>
      <c r="L5" s="28"/>
    </row>
    <row r="6" spans="4:17" ht="12.75">
      <c r="D6" s="29"/>
      <c r="E6" s="29" t="s">
        <v>39</v>
      </c>
      <c r="G6" s="29"/>
      <c r="H6" s="29"/>
      <c r="L6" s="28"/>
      <c r="N6" s="29" t="s">
        <v>39</v>
      </c>
      <c r="P6" s="29"/>
      <c r="Q6" s="29"/>
    </row>
    <row r="7" spans="3:20" ht="12.75">
      <c r="C7" s="30"/>
      <c r="D7" s="31" t="s">
        <v>40</v>
      </c>
      <c r="E7" s="31" t="s">
        <v>41</v>
      </c>
      <c r="F7" s="31" t="s">
        <v>42</v>
      </c>
      <c r="G7" s="31"/>
      <c r="H7" s="31" t="s">
        <v>40</v>
      </c>
      <c r="I7" s="31" t="s">
        <v>43</v>
      </c>
      <c r="J7" s="31" t="s">
        <v>44</v>
      </c>
      <c r="K7" s="31" t="s">
        <v>45</v>
      </c>
      <c r="L7" s="28"/>
      <c r="N7" s="31" t="s">
        <v>41</v>
      </c>
      <c r="O7" s="31" t="s">
        <v>42</v>
      </c>
      <c r="P7" s="31"/>
      <c r="Q7" s="31" t="s">
        <v>40</v>
      </c>
      <c r="R7" s="31" t="s">
        <v>43</v>
      </c>
      <c r="S7" s="31" t="s">
        <v>44</v>
      </c>
      <c r="T7" s="31" t="s">
        <v>45</v>
      </c>
    </row>
    <row r="8" spans="3:20" ht="12.75">
      <c r="C8" s="30"/>
      <c r="D8" s="32" t="s">
        <v>46</v>
      </c>
      <c r="E8" s="32" t="s">
        <v>87</v>
      </c>
      <c r="F8" s="32">
        <v>2020</v>
      </c>
      <c r="G8" s="32"/>
      <c r="H8" s="32" t="s">
        <v>46</v>
      </c>
      <c r="I8" s="32">
        <v>2025</v>
      </c>
      <c r="J8" s="33" t="s">
        <v>48</v>
      </c>
      <c r="K8" s="33">
        <v>2025</v>
      </c>
      <c r="L8" s="28"/>
      <c r="N8" s="32" t="s">
        <v>88</v>
      </c>
      <c r="O8" s="32">
        <v>2025</v>
      </c>
      <c r="P8" s="32"/>
      <c r="Q8" s="32" t="s">
        <v>46</v>
      </c>
      <c r="R8" s="32">
        <v>2030</v>
      </c>
      <c r="S8" s="33" t="s">
        <v>48</v>
      </c>
      <c r="T8" s="33">
        <v>2030</v>
      </c>
    </row>
    <row r="9" spans="3:20" ht="13.5">
      <c r="C9" s="30"/>
      <c r="D9" s="34"/>
      <c r="E9" s="20"/>
      <c r="F9" s="30"/>
      <c r="G9" s="30"/>
      <c r="H9" s="30"/>
      <c r="I9" s="30"/>
      <c r="L9" s="28"/>
      <c r="M9" s="34"/>
      <c r="N9" s="20"/>
      <c r="O9" s="30"/>
      <c r="P9" s="30"/>
      <c r="Q9" s="30" t="s">
        <v>8</v>
      </c>
      <c r="R9" s="35">
        <f>S133</f>
        <v>173.90903270523074</v>
      </c>
      <c r="S9" s="36">
        <f>J10</f>
        <v>0.04098134465956063</v>
      </c>
      <c r="T9" s="19">
        <f>R9+(R9*S9)</f>
        <v>181.0360587139346</v>
      </c>
    </row>
    <row r="10" spans="3:20" ht="13.5">
      <c r="C10" s="30"/>
      <c r="D10" s="34"/>
      <c r="E10" s="20"/>
      <c r="F10" s="30"/>
      <c r="G10" s="30"/>
      <c r="H10" s="30" t="s">
        <v>8</v>
      </c>
      <c r="I10" s="35">
        <f>J134</f>
        <v>176.5311857448875</v>
      </c>
      <c r="J10" s="36">
        <f>'Migration Rates'!F13</f>
        <v>0.04098134465956063</v>
      </c>
      <c r="K10" s="19">
        <f>I10+(I10*J10)</f>
        <v>183.76567111105965</v>
      </c>
      <c r="L10" s="28"/>
      <c r="M10" s="30" t="s">
        <v>8</v>
      </c>
      <c r="N10" s="20">
        <f>K10</f>
        <v>183.76567111105965</v>
      </c>
      <c r="O10" s="54">
        <f>'Survival Rates'!R31</f>
        <v>0.9983542914108561</v>
      </c>
      <c r="P10" s="30" t="s">
        <v>50</v>
      </c>
      <c r="Q10" s="30" t="s">
        <v>9</v>
      </c>
      <c r="R10" s="19">
        <f>N10*O10</f>
        <v>183.46324636772238</v>
      </c>
      <c r="S10" s="36">
        <f aca="true" t="shared" si="0" ref="S10:S26">J11</f>
        <v>0.0936368570329922</v>
      </c>
      <c r="T10" s="19">
        <f>R10+(R10*S10)</f>
        <v>200.64216813866543</v>
      </c>
    </row>
    <row r="11" spans="3:20" ht="12.75">
      <c r="C11" s="30"/>
      <c r="D11" s="30" t="s">
        <v>8</v>
      </c>
      <c r="E11" s="20">
        <f>'2010-2020'!T9</f>
        <v>190.69195411101686</v>
      </c>
      <c r="F11" s="54">
        <f>'Survival Rates'!P31</f>
        <v>0.9983542914108561</v>
      </c>
      <c r="G11" s="30" t="s">
        <v>50</v>
      </c>
      <c r="H11" s="30" t="s">
        <v>9</v>
      </c>
      <c r="I11" s="19">
        <f>E11*F11</f>
        <v>190.37813072425573</v>
      </c>
      <c r="J11" s="36">
        <f>'Migration Rates'!F14</f>
        <v>0.0936368570329922</v>
      </c>
      <c r="K11" s="19">
        <f>I11+(I11*J11)</f>
        <v>208.20454053309115</v>
      </c>
      <c r="L11" s="28"/>
      <c r="M11" s="30" t="s">
        <v>9</v>
      </c>
      <c r="N11" s="20">
        <f aca="true" t="shared" si="1" ref="N11:N27">K11</f>
        <v>208.20454053309115</v>
      </c>
      <c r="O11" s="54">
        <f>'Survival Rates'!R32</f>
        <v>0.9991978404964612</v>
      </c>
      <c r="P11" s="30" t="s">
        <v>50</v>
      </c>
      <c r="Q11" s="30" t="s">
        <v>10</v>
      </c>
      <c r="R11" s="19">
        <f aca="true" t="shared" si="2" ref="R11:R25">N11*O11</f>
        <v>208.0375272822226</v>
      </c>
      <c r="S11" s="36">
        <f t="shared" si="0"/>
        <v>0.04144806296766347</v>
      </c>
      <c r="T11" s="19">
        <f aca="true" t="shared" si="3" ref="T11:T26">R11+(R11*S11)</f>
        <v>216.6602798126532</v>
      </c>
    </row>
    <row r="12" spans="3:20" ht="12.75">
      <c r="C12" s="30"/>
      <c r="D12" s="30" t="s">
        <v>9</v>
      </c>
      <c r="E12" s="20">
        <f>'2010-2020'!T10</f>
        <v>218.76787864076692</v>
      </c>
      <c r="F12" s="54">
        <f>'Survival Rates'!P32</f>
        <v>0.9991978404964612</v>
      </c>
      <c r="G12" s="30" t="s">
        <v>50</v>
      </c>
      <c r="H12" s="30" t="s">
        <v>10</v>
      </c>
      <c r="I12" s="19">
        <f aca="true" t="shared" si="4" ref="I12:I26">E12*F12</f>
        <v>218.5923919078462</v>
      </c>
      <c r="J12" s="36">
        <f>'Migration Rates'!F15</f>
        <v>0.04144806296766347</v>
      </c>
      <c r="K12" s="19">
        <f aca="true" t="shared" si="5" ref="K12:K27">I12+(I12*J12)</f>
        <v>227.65262313189479</v>
      </c>
      <c r="L12" s="28"/>
      <c r="M12" s="30" t="s">
        <v>10</v>
      </c>
      <c r="N12" s="20">
        <f t="shared" si="1"/>
        <v>227.65262313189479</v>
      </c>
      <c r="O12" s="54">
        <f>'Survival Rates'!R33</f>
        <v>0.9983923782566368</v>
      </c>
      <c r="P12" s="30" t="s">
        <v>50</v>
      </c>
      <c r="Q12" s="30" t="s">
        <v>11</v>
      </c>
      <c r="R12" s="19">
        <f t="shared" si="2"/>
        <v>227.2866438250143</v>
      </c>
      <c r="S12" s="36">
        <f t="shared" si="0"/>
        <v>-0.1450296553615968</v>
      </c>
      <c r="T12" s="19">
        <f t="shared" si="3"/>
        <v>194.32334020277847</v>
      </c>
    </row>
    <row r="13" spans="3:20" ht="12.75">
      <c r="C13" s="30"/>
      <c r="D13" s="30" t="s">
        <v>10</v>
      </c>
      <c r="E13" s="20">
        <f>'2010-2020'!T11</f>
        <v>237.9918325193434</v>
      </c>
      <c r="F13" s="54">
        <f>'Survival Rates'!P33</f>
        <v>0.9983923782566368</v>
      </c>
      <c r="G13" s="30" t="s">
        <v>50</v>
      </c>
      <c r="H13" s="30" t="s">
        <v>11</v>
      </c>
      <c r="I13" s="19">
        <f t="shared" si="4"/>
        <v>237.60923167464247</v>
      </c>
      <c r="J13" s="36">
        <f>'Migration Rates'!F16</f>
        <v>-0.1450296553615968</v>
      </c>
      <c r="K13" s="19">
        <f t="shared" si="5"/>
        <v>203.14884669413527</v>
      </c>
      <c r="L13" s="28"/>
      <c r="M13" s="30" t="s">
        <v>11</v>
      </c>
      <c r="N13" s="20">
        <f t="shared" si="1"/>
        <v>203.14884669413527</v>
      </c>
      <c r="O13" s="54">
        <f>'Survival Rates'!R34</f>
        <v>0.9974409267639378</v>
      </c>
      <c r="P13" s="30" t="s">
        <v>50</v>
      </c>
      <c r="Q13" s="30" t="s">
        <v>12</v>
      </c>
      <c r="R13" s="19">
        <f t="shared" si="2"/>
        <v>202.6289739176234</v>
      </c>
      <c r="S13" s="36">
        <f t="shared" si="0"/>
        <v>-0.19087825459688074</v>
      </c>
      <c r="T13" s="19">
        <f t="shared" si="3"/>
        <v>163.95150904547057</v>
      </c>
    </row>
    <row r="14" spans="3:20" ht="12.75">
      <c r="C14" s="30"/>
      <c r="D14" s="30" t="s">
        <v>11</v>
      </c>
      <c r="E14" s="20">
        <f>'2010-2020'!T12</f>
        <v>208.43434917746924</v>
      </c>
      <c r="F14" s="54">
        <f>'Survival Rates'!P34</f>
        <v>0.9974409267639378</v>
      </c>
      <c r="G14" s="30" t="s">
        <v>50</v>
      </c>
      <c r="H14" s="30" t="s">
        <v>12</v>
      </c>
      <c r="I14" s="19">
        <f t="shared" si="4"/>
        <v>207.90095041301313</v>
      </c>
      <c r="J14" s="36">
        <f>'Migration Rates'!F17</f>
        <v>-0.19087825459688074</v>
      </c>
      <c r="K14" s="19">
        <f t="shared" si="5"/>
        <v>168.21717986914453</v>
      </c>
      <c r="L14" s="28"/>
      <c r="M14" s="30" t="s">
        <v>12</v>
      </c>
      <c r="N14" s="20">
        <f t="shared" si="1"/>
        <v>168.21717986914453</v>
      </c>
      <c r="O14" s="54">
        <f>'Survival Rates'!R35</f>
        <v>0.9972488992788233</v>
      </c>
      <c r="P14" s="30" t="s">
        <v>50</v>
      </c>
      <c r="Q14" s="30" t="s">
        <v>13</v>
      </c>
      <c r="R14" s="19">
        <f t="shared" si="2"/>
        <v>167.75439746429223</v>
      </c>
      <c r="S14" s="36">
        <f t="shared" si="0"/>
        <v>0.09496680115309693</v>
      </c>
      <c r="T14" s="19">
        <f t="shared" si="3"/>
        <v>183.68549597084126</v>
      </c>
    </row>
    <row r="15" spans="3:20" ht="12.75">
      <c r="C15" s="30"/>
      <c r="D15" s="30" t="s">
        <v>12</v>
      </c>
      <c r="E15" s="20">
        <f>'2010-2020'!T13</f>
        <v>165.9304205432825</v>
      </c>
      <c r="F15" s="54">
        <f>'Survival Rates'!P35</f>
        <v>0.9972488992788233</v>
      </c>
      <c r="G15" s="30" t="s">
        <v>50</v>
      </c>
      <c r="H15" s="30" t="s">
        <v>13</v>
      </c>
      <c r="I15" s="19">
        <f t="shared" si="4"/>
        <v>165.47392924366073</v>
      </c>
      <c r="J15" s="36">
        <f>'Migration Rates'!F18</f>
        <v>0.09496680115309693</v>
      </c>
      <c r="K15" s="19">
        <f t="shared" si="5"/>
        <v>181.1884589781651</v>
      </c>
      <c r="L15" s="28"/>
      <c r="M15" s="30" t="s">
        <v>13</v>
      </c>
      <c r="N15" s="20">
        <f t="shared" si="1"/>
        <v>181.1884589781651</v>
      </c>
      <c r="O15" s="54">
        <f>'Survival Rates'!R36</f>
        <v>0.9965035800122402</v>
      </c>
      <c r="P15" s="30" t="s">
        <v>50</v>
      </c>
      <c r="Q15" s="30" t="s">
        <v>14</v>
      </c>
      <c r="R15" s="19">
        <f t="shared" si="2"/>
        <v>180.55494802864243</v>
      </c>
      <c r="S15" s="36">
        <f t="shared" si="0"/>
        <v>0.03778869751270694</v>
      </c>
      <c r="T15" s="19">
        <f t="shared" si="3"/>
        <v>187.3778843441193</v>
      </c>
    </row>
    <row r="16" spans="3:20" ht="12.75">
      <c r="C16" s="30"/>
      <c r="D16" s="30" t="s">
        <v>13</v>
      </c>
      <c r="E16" s="20">
        <f>'2010-2020'!T14</f>
        <v>170.64447651755196</v>
      </c>
      <c r="F16" s="54">
        <f>'Survival Rates'!P36</f>
        <v>0.9965035800122402</v>
      </c>
      <c r="G16" s="30" t="s">
        <v>50</v>
      </c>
      <c r="H16" s="30" t="s">
        <v>14</v>
      </c>
      <c r="I16" s="19">
        <f t="shared" si="4"/>
        <v>170.04783175905519</v>
      </c>
      <c r="J16" s="36">
        <f>'Migration Rates'!F19</f>
        <v>0.03778869751270694</v>
      </c>
      <c r="K16" s="19">
        <f t="shared" si="5"/>
        <v>176.4737178360898</v>
      </c>
      <c r="L16" s="28"/>
      <c r="M16" s="30" t="s">
        <v>14</v>
      </c>
      <c r="N16" s="20">
        <f t="shared" si="1"/>
        <v>176.4737178360898</v>
      </c>
      <c r="O16" s="54">
        <f>'Survival Rates'!R37</f>
        <v>0.9953493692138609</v>
      </c>
      <c r="P16" s="30" t="s">
        <v>50</v>
      </c>
      <c r="Q16" s="30" t="s">
        <v>15</v>
      </c>
      <c r="R16" s="19">
        <f t="shared" si="2"/>
        <v>175.65300373097685</v>
      </c>
      <c r="S16" s="36">
        <f t="shared" si="0"/>
        <v>0.2139970805369571</v>
      </c>
      <c r="T16" s="19">
        <f t="shared" si="3"/>
        <v>213.24223371695314</v>
      </c>
    </row>
    <row r="17" spans="3:20" ht="12.75">
      <c r="C17" s="30"/>
      <c r="D17" s="30" t="s">
        <v>14</v>
      </c>
      <c r="E17" s="20">
        <f>'2010-2020'!T15</f>
        <v>189.03236396720453</v>
      </c>
      <c r="F17" s="54">
        <f>'Survival Rates'!P37</f>
        <v>0.9953493692138609</v>
      </c>
      <c r="G17" s="30" t="s">
        <v>50</v>
      </c>
      <c r="H17" s="30" t="s">
        <v>15</v>
      </c>
      <c r="I17" s="19">
        <f t="shared" si="4"/>
        <v>188.153244235762</v>
      </c>
      <c r="J17" s="36">
        <f>'Migration Rates'!F20</f>
        <v>0.2139970805369571</v>
      </c>
      <c r="K17" s="19">
        <f t="shared" si="5"/>
        <v>228.41748919577213</v>
      </c>
      <c r="L17" s="28"/>
      <c r="M17" s="30" t="s">
        <v>15</v>
      </c>
      <c r="N17" s="20">
        <f t="shared" si="1"/>
        <v>228.41748919577213</v>
      </c>
      <c r="O17" s="54">
        <f>'Survival Rates'!R38</f>
        <v>0.9937299358774103</v>
      </c>
      <c r="P17" s="30" t="s">
        <v>50</v>
      </c>
      <c r="Q17" s="30" t="s">
        <v>16</v>
      </c>
      <c r="R17" s="19">
        <f t="shared" si="2"/>
        <v>226.9852968917937</v>
      </c>
      <c r="S17" s="36">
        <f t="shared" si="0"/>
        <v>0.06337395812657091</v>
      </c>
      <c r="T17" s="19">
        <f t="shared" si="3"/>
        <v>241.3702535923615</v>
      </c>
    </row>
    <row r="18" spans="3:20" ht="12.75">
      <c r="C18" s="30"/>
      <c r="D18" s="30" t="s">
        <v>15</v>
      </c>
      <c r="E18" s="20">
        <f>'2010-2020'!T16</f>
        <v>267.59153068364253</v>
      </c>
      <c r="F18" s="54">
        <f>'Survival Rates'!P38</f>
        <v>0.9937299358774103</v>
      </c>
      <c r="G18" s="30" t="s">
        <v>50</v>
      </c>
      <c r="H18" s="30" t="s">
        <v>16</v>
      </c>
      <c r="I18" s="19">
        <f t="shared" si="4"/>
        <v>265.9137146275942</v>
      </c>
      <c r="J18" s="36">
        <f>'Migration Rates'!F21</f>
        <v>0.06337395812657091</v>
      </c>
      <c r="K18" s="19">
        <f t="shared" si="5"/>
        <v>282.76571924368426</v>
      </c>
      <c r="L18" s="28"/>
      <c r="M18" s="30" t="s">
        <v>16</v>
      </c>
      <c r="N18" s="20">
        <f t="shared" si="1"/>
        <v>282.76571924368426</v>
      </c>
      <c r="O18" s="54">
        <f>'Survival Rates'!R39</f>
        <v>0.9901363490083737</v>
      </c>
      <c r="P18" s="30" t="s">
        <v>50</v>
      </c>
      <c r="Q18" s="30" t="s">
        <v>17</v>
      </c>
      <c r="R18" s="19">
        <f t="shared" si="2"/>
        <v>279.97661687666834</v>
      </c>
      <c r="S18" s="36">
        <f t="shared" si="0"/>
        <v>0.19362860291053088</v>
      </c>
      <c r="T18" s="19">
        <f t="shared" si="3"/>
        <v>334.1880980501146</v>
      </c>
    </row>
    <row r="19" spans="3:20" ht="12.75">
      <c r="C19" s="30"/>
      <c r="D19" s="30" t="s">
        <v>16</v>
      </c>
      <c r="E19" s="20">
        <f>'2010-2020'!T17</f>
        <v>273.9476116201972</v>
      </c>
      <c r="F19" s="54">
        <f>'Survival Rates'!P39</f>
        <v>0.9901363490083737</v>
      </c>
      <c r="G19" s="30" t="s">
        <v>50</v>
      </c>
      <c r="H19" s="30" t="s">
        <v>17</v>
      </c>
      <c r="I19" s="19">
        <f t="shared" si="4"/>
        <v>271.245487989186</v>
      </c>
      <c r="J19" s="36">
        <f>'Migration Rates'!F22</f>
        <v>0.19362860291053088</v>
      </c>
      <c r="K19" s="19">
        <f t="shared" si="5"/>
        <v>323.7663728743173</v>
      </c>
      <c r="L19" s="28"/>
      <c r="M19" s="30" t="s">
        <v>17</v>
      </c>
      <c r="N19" s="20">
        <f t="shared" si="1"/>
        <v>323.7663728743173</v>
      </c>
      <c r="O19" s="54">
        <f>'Survival Rates'!R40</f>
        <v>0.984691702906382</v>
      </c>
      <c r="P19" s="30" t="s">
        <v>50</v>
      </c>
      <c r="Q19" s="30" t="s">
        <v>18</v>
      </c>
      <c r="R19" s="19">
        <f t="shared" si="2"/>
        <v>318.8100610494341</v>
      </c>
      <c r="S19" s="36">
        <f t="shared" si="0"/>
        <v>-0.023867697788583987</v>
      </c>
      <c r="T19" s="19">
        <f t="shared" si="3"/>
        <v>311.2007988603462</v>
      </c>
    </row>
    <row r="20" spans="3:20" ht="12.75">
      <c r="C20" s="30"/>
      <c r="D20" s="30" t="s">
        <v>17</v>
      </c>
      <c r="E20" s="20">
        <f>'2010-2020'!T18</f>
        <v>332.3855243276452</v>
      </c>
      <c r="F20" s="54">
        <f>'Survival Rates'!P40</f>
        <v>0.984691702906382</v>
      </c>
      <c r="G20" s="30" t="s">
        <v>50</v>
      </c>
      <c r="H20" s="30" t="s">
        <v>18</v>
      </c>
      <c r="I20" s="19">
        <f t="shared" si="4"/>
        <v>327.29726797161965</v>
      </c>
      <c r="J20" s="36">
        <f>'Migration Rates'!F23</f>
        <v>-0.023867697788583987</v>
      </c>
      <c r="K20" s="19">
        <f t="shared" si="5"/>
        <v>319.4854356926438</v>
      </c>
      <c r="L20" s="28"/>
      <c r="M20" s="30" t="s">
        <v>18</v>
      </c>
      <c r="N20" s="20">
        <f t="shared" si="1"/>
        <v>319.4854356926438</v>
      </c>
      <c r="O20" s="54">
        <f>'Survival Rates'!R41</f>
        <v>0.9765931935568178</v>
      </c>
      <c r="P20" s="30" t="s">
        <v>50</v>
      </c>
      <c r="Q20" s="30" t="s">
        <v>19</v>
      </c>
      <c r="R20" s="19">
        <f t="shared" si="2"/>
        <v>312.0073019379704</v>
      </c>
      <c r="S20" s="36">
        <f t="shared" si="0"/>
        <v>0.07379164761871906</v>
      </c>
      <c r="T20" s="19">
        <f t="shared" si="3"/>
        <v>335.03083481704437</v>
      </c>
    </row>
    <row r="21" spans="3:20" ht="12.75">
      <c r="C21" s="30"/>
      <c r="D21" s="30" t="s">
        <v>18</v>
      </c>
      <c r="E21" s="20">
        <f>'2010-2020'!T19</f>
        <v>317.6215688422225</v>
      </c>
      <c r="F21" s="54">
        <f>'Survival Rates'!P41</f>
        <v>0.9765931935568178</v>
      </c>
      <c r="G21" s="30" t="s">
        <v>50</v>
      </c>
      <c r="H21" s="30" t="s">
        <v>19</v>
      </c>
      <c r="I21" s="19">
        <f t="shared" si="4"/>
        <v>310.1870622581527</v>
      </c>
      <c r="J21" s="36">
        <f>'Migration Rates'!F24</f>
        <v>0.07379164761871906</v>
      </c>
      <c r="K21" s="19">
        <f t="shared" si="5"/>
        <v>333.076276652192</v>
      </c>
      <c r="L21" s="28"/>
      <c r="M21" s="30" t="s">
        <v>19</v>
      </c>
      <c r="N21" s="20">
        <f t="shared" si="1"/>
        <v>333.076276652192</v>
      </c>
      <c r="O21" s="54">
        <f>'Survival Rates'!R42</f>
        <v>0.9646129050856153</v>
      </c>
      <c r="P21" s="30" t="s">
        <v>50</v>
      </c>
      <c r="Q21" s="30" t="s">
        <v>20</v>
      </c>
      <c r="R21" s="19">
        <f t="shared" si="2"/>
        <v>321.289674836571</v>
      </c>
      <c r="S21" s="36">
        <f t="shared" si="0"/>
        <v>0.2959705363263588</v>
      </c>
      <c r="T21" s="19">
        <f t="shared" si="3"/>
        <v>416.3819522140724</v>
      </c>
    </row>
    <row r="22" spans="3:20" ht="12.75">
      <c r="C22" s="30"/>
      <c r="D22" s="30" t="s">
        <v>19</v>
      </c>
      <c r="E22" s="20">
        <f>'2010-2020'!T20</f>
        <v>368.7612400770055</v>
      </c>
      <c r="F22" s="54">
        <f>'Survival Rates'!P42</f>
        <v>0.9646129050856153</v>
      </c>
      <c r="G22" s="30" t="s">
        <v>50</v>
      </c>
      <c r="H22" s="30" t="s">
        <v>20</v>
      </c>
      <c r="I22" s="19">
        <f t="shared" si="4"/>
        <v>355.71185107365426</v>
      </c>
      <c r="J22" s="36">
        <f>'Migration Rates'!F25</f>
        <v>0.2959705363263588</v>
      </c>
      <c r="K22" s="19">
        <f t="shared" si="5"/>
        <v>460.99207841356554</v>
      </c>
      <c r="L22" s="28"/>
      <c r="M22" s="30" t="s">
        <v>20</v>
      </c>
      <c r="N22" s="20">
        <f t="shared" si="1"/>
        <v>460.99207841356554</v>
      </c>
      <c r="O22" s="54">
        <f>'Survival Rates'!R43</f>
        <v>0.9494566765975796</v>
      </c>
      <c r="P22" s="30" t="s">
        <v>50</v>
      </c>
      <c r="Q22" s="30" t="s">
        <v>21</v>
      </c>
      <c r="R22" s="19">
        <f t="shared" si="2"/>
        <v>437.69200670835477</v>
      </c>
      <c r="S22" s="36">
        <f t="shared" si="0"/>
        <v>-0.06342310416092496</v>
      </c>
      <c r="T22" s="19">
        <f t="shared" si="3"/>
        <v>409.9322209764865</v>
      </c>
    </row>
    <row r="23" spans="3:20" ht="12.75">
      <c r="C23" s="30"/>
      <c r="D23" s="30" t="s">
        <v>20</v>
      </c>
      <c r="E23" s="20">
        <f>'2010-2020'!T21</f>
        <v>433.23032827809766</v>
      </c>
      <c r="F23" s="54">
        <f>'Survival Rates'!P43</f>
        <v>0.9494566765975796</v>
      </c>
      <c r="G23" s="30" t="s">
        <v>50</v>
      </c>
      <c r="H23" s="30" t="s">
        <v>21</v>
      </c>
      <c r="I23" s="19">
        <f t="shared" si="4"/>
        <v>411.333427688201</v>
      </c>
      <c r="J23" s="36">
        <f>'Migration Rates'!F26</f>
        <v>-0.06342310416092496</v>
      </c>
      <c r="K23" s="19">
        <f t="shared" si="5"/>
        <v>385.24538485906197</v>
      </c>
      <c r="L23" s="28"/>
      <c r="M23" s="30" t="s">
        <v>21</v>
      </c>
      <c r="N23" s="20">
        <f t="shared" si="1"/>
        <v>385.24538485906197</v>
      </c>
      <c r="O23" s="54">
        <f>'Survival Rates'!R44</f>
        <v>0.9242303827629567</v>
      </c>
      <c r="P23" s="30" t="s">
        <v>50</v>
      </c>
      <c r="Q23" s="30" t="s">
        <v>22</v>
      </c>
      <c r="R23" s="19">
        <f t="shared" si="2"/>
        <v>356.0554895059534</v>
      </c>
      <c r="S23" s="36">
        <f t="shared" si="0"/>
        <v>0.1321981325909728</v>
      </c>
      <c r="T23" s="19">
        <f t="shared" si="3"/>
        <v>403.1253603174051</v>
      </c>
    </row>
    <row r="24" spans="3:20" ht="12.75">
      <c r="C24" s="30"/>
      <c r="D24" s="30" t="s">
        <v>21</v>
      </c>
      <c r="E24" s="20">
        <f>'2010-2020'!T22</f>
        <v>351.6782972440357</v>
      </c>
      <c r="F24" s="54">
        <f>'Survival Rates'!P44</f>
        <v>0.9242303827629567</v>
      </c>
      <c r="G24" s="30" t="s">
        <v>50</v>
      </c>
      <c r="H24" s="30" t="s">
        <v>22</v>
      </c>
      <c r="I24" s="19">
        <f t="shared" si="4"/>
        <v>325.03176727128</v>
      </c>
      <c r="J24" s="36">
        <f>'Migration Rates'!F27</f>
        <v>0.1321981325909728</v>
      </c>
      <c r="K24" s="19">
        <f t="shared" si="5"/>
        <v>368.0003599372869</v>
      </c>
      <c r="L24" s="28"/>
      <c r="M24" s="30" t="s">
        <v>22</v>
      </c>
      <c r="N24" s="20">
        <f t="shared" si="1"/>
        <v>368.0003599372869</v>
      </c>
      <c r="O24" s="54">
        <f>'Survival Rates'!R45</f>
        <v>0.8811073454942984</v>
      </c>
      <c r="P24" s="30" t="s">
        <v>50</v>
      </c>
      <c r="Q24" s="30" t="s">
        <v>23</v>
      </c>
      <c r="R24" s="19">
        <f t="shared" si="2"/>
        <v>324.2478202852892</v>
      </c>
      <c r="S24" s="36">
        <f t="shared" si="0"/>
        <v>-0.28621576464274434</v>
      </c>
      <c r="T24" s="19">
        <f t="shared" si="3"/>
        <v>231.442982468592</v>
      </c>
    </row>
    <row r="25" spans="3:20" ht="12.75">
      <c r="C25" s="30"/>
      <c r="D25" s="30" t="s">
        <v>22</v>
      </c>
      <c r="E25" s="20">
        <f>'2010-2020'!T23</f>
        <v>382.77003909493436</v>
      </c>
      <c r="F25" s="54">
        <f>'Survival Rates'!P45</f>
        <v>0.8811073454942984</v>
      </c>
      <c r="G25" s="30" t="s">
        <v>50</v>
      </c>
      <c r="H25" s="30" t="s">
        <v>23</v>
      </c>
      <c r="I25" s="19">
        <f t="shared" si="4"/>
        <v>337.2614930816864</v>
      </c>
      <c r="J25" s="36">
        <f>'Migration Rates'!F28</f>
        <v>-0.28621576464274434</v>
      </c>
      <c r="K25" s="19">
        <f t="shared" si="5"/>
        <v>240.73193695475788</v>
      </c>
      <c r="L25" s="28"/>
      <c r="M25" s="30" t="s">
        <v>23</v>
      </c>
      <c r="N25" s="20">
        <f t="shared" si="1"/>
        <v>240.73193695475788</v>
      </c>
      <c r="O25" s="54">
        <f>'Survival Rates'!R46</f>
        <v>0.8099828075463726</v>
      </c>
      <c r="P25" s="30" t="s">
        <v>50</v>
      </c>
      <c r="Q25" s="30" t="s">
        <v>24</v>
      </c>
      <c r="R25" s="19">
        <f t="shared" si="2"/>
        <v>194.98873016069118</v>
      </c>
      <c r="S25" s="36">
        <f t="shared" si="0"/>
        <v>-0.03297849241920864</v>
      </c>
      <c r="T25" s="19">
        <f t="shared" si="3"/>
        <v>188.5582958012557</v>
      </c>
    </row>
    <row r="26" spans="3:20" ht="12.75">
      <c r="C26" s="30"/>
      <c r="D26" s="30" t="s">
        <v>23</v>
      </c>
      <c r="E26" s="20">
        <f>'2010-2020'!T24</f>
        <v>240.4351248009495</v>
      </c>
      <c r="F26" s="54">
        <f>'Survival Rates'!P46</f>
        <v>0.8099828075463726</v>
      </c>
      <c r="G26" s="30" t="s">
        <v>50</v>
      </c>
      <c r="H26" s="30" t="s">
        <v>24</v>
      </c>
      <c r="I26" s="19">
        <f t="shared" si="4"/>
        <v>194.74831741903557</v>
      </c>
      <c r="J26" s="36">
        <f>'Migration Rates'!F29</f>
        <v>-0.03297849241920864</v>
      </c>
      <c r="K26" s="19">
        <f t="shared" si="5"/>
        <v>188.32581150937827</v>
      </c>
      <c r="L26" s="28"/>
      <c r="M26" s="30" t="s">
        <v>24</v>
      </c>
      <c r="N26" s="20">
        <f t="shared" si="1"/>
        <v>188.32581150937827</v>
      </c>
      <c r="O26" s="54">
        <f>'Survival Rates'!R47</f>
        <v>0.687471212210534</v>
      </c>
      <c r="P26" s="30" t="s">
        <v>50</v>
      </c>
      <c r="Q26" s="30" t="s">
        <v>25</v>
      </c>
      <c r="R26" s="19">
        <f>(N26*O26)+(N27*O27)</f>
        <v>193.90818840330215</v>
      </c>
      <c r="S26" s="36">
        <f t="shared" si="0"/>
        <v>0.01616124753425594</v>
      </c>
      <c r="T26" s="19">
        <f t="shared" si="3"/>
        <v>197.04198663500705</v>
      </c>
    </row>
    <row r="27" spans="3:18" ht="12.75">
      <c r="C27" s="30"/>
      <c r="D27" s="30" t="s">
        <v>24</v>
      </c>
      <c r="E27" s="20">
        <f>'2010-2020'!T25</f>
        <v>141.84976898386392</v>
      </c>
      <c r="F27" s="54">
        <f>'Survival Rates'!P47</f>
        <v>0.687471212210534</v>
      </c>
      <c r="G27" s="30" t="s">
        <v>50</v>
      </c>
      <c r="H27" s="30" t="s">
        <v>25</v>
      </c>
      <c r="I27" s="19">
        <f>(E27*F27)+(E28*F28)</f>
        <v>152.4636065796577</v>
      </c>
      <c r="J27" s="36">
        <f>'Migration Rates'!F30</f>
        <v>0.01616124753425594</v>
      </c>
      <c r="K27" s="19">
        <f t="shared" si="5"/>
        <v>154.92760866555696</v>
      </c>
      <c r="L27" s="28"/>
      <c r="M27" s="38" t="s">
        <v>25</v>
      </c>
      <c r="N27" s="20">
        <f t="shared" si="1"/>
        <v>154.92760866555696</v>
      </c>
      <c r="O27" s="54">
        <f>'Survival Rates'!R48</f>
        <v>0.4159337062609898</v>
      </c>
      <c r="P27" s="38" t="s">
        <v>51</v>
      </c>
      <c r="Q27" s="38" t="s">
        <v>52</v>
      </c>
      <c r="R27" s="30"/>
    </row>
    <row r="28" spans="3:20" ht="12.75">
      <c r="C28" s="30"/>
      <c r="D28" s="38" t="s">
        <v>25</v>
      </c>
      <c r="E28" s="20">
        <f>'2010-2020'!T26</f>
        <v>132.10272001870194</v>
      </c>
      <c r="F28" s="54">
        <f>'Survival Rates'!P48</f>
        <v>0.4159337062609898</v>
      </c>
      <c r="G28" s="38" t="s">
        <v>51</v>
      </c>
      <c r="H28" s="38" t="s">
        <v>52</v>
      </c>
      <c r="I28" s="30"/>
      <c r="L28" s="28"/>
      <c r="M28" s="38" t="s">
        <v>53</v>
      </c>
      <c r="N28" s="39">
        <f>SUM(N10:N27)</f>
        <v>4634.385512151798</v>
      </c>
      <c r="O28" s="38"/>
      <c r="P28" s="38"/>
      <c r="Q28" s="38"/>
      <c r="R28" s="30"/>
      <c r="T28" s="19">
        <f>SUM(T9:T26)</f>
        <v>4609.191753678101</v>
      </c>
    </row>
    <row r="29" spans="3:12" ht="12.75">
      <c r="C29" s="30"/>
      <c r="D29" s="38" t="s">
        <v>53</v>
      </c>
      <c r="E29" s="39">
        <f>SUM(E11:E28)</f>
        <v>4623.867029447931</v>
      </c>
      <c r="F29" s="38"/>
      <c r="G29" s="38"/>
      <c r="H29" s="38"/>
      <c r="I29" s="30"/>
      <c r="K29" s="19">
        <f>SUM(K10:K27)</f>
        <v>4634.385512151798</v>
      </c>
      <c r="L29" s="28"/>
    </row>
    <row r="30" spans="3:12" ht="12.75">
      <c r="C30" s="30"/>
      <c r="D30" s="30"/>
      <c r="E30" s="30"/>
      <c r="F30" s="30"/>
      <c r="G30" s="30"/>
      <c r="H30" s="30"/>
      <c r="I30" s="30"/>
      <c r="L30" s="28"/>
    </row>
    <row r="31" spans="3:12" ht="12.75">
      <c r="C31" s="30"/>
      <c r="D31" s="30"/>
      <c r="E31" s="30"/>
      <c r="F31" s="30"/>
      <c r="G31" s="30"/>
      <c r="H31" s="30"/>
      <c r="I31" s="30"/>
      <c r="L31" s="28"/>
    </row>
    <row r="32" spans="3:12" ht="12.75">
      <c r="C32" s="30"/>
      <c r="D32" s="40" t="s">
        <v>6</v>
      </c>
      <c r="E32" s="30"/>
      <c r="F32" s="30"/>
      <c r="G32" s="30"/>
      <c r="H32" s="30"/>
      <c r="I32" s="30"/>
      <c r="L32" s="28"/>
    </row>
    <row r="33" spans="3:17" ht="12.75">
      <c r="C33" s="30"/>
      <c r="D33" s="31"/>
      <c r="E33" s="31" t="s">
        <v>39</v>
      </c>
      <c r="F33" s="30"/>
      <c r="G33" s="31"/>
      <c r="H33" s="31"/>
      <c r="I33" s="30"/>
      <c r="L33" s="28"/>
      <c r="N33" s="29" t="s">
        <v>39</v>
      </c>
      <c r="P33" s="29"/>
      <c r="Q33" s="29"/>
    </row>
    <row r="34" spans="3:20" ht="12.75">
      <c r="C34" s="30"/>
      <c r="D34" s="31" t="s">
        <v>40</v>
      </c>
      <c r="E34" s="31" t="s">
        <v>54</v>
      </c>
      <c r="F34" s="31" t="s">
        <v>42</v>
      </c>
      <c r="G34" s="31"/>
      <c r="H34" s="31" t="s">
        <v>40</v>
      </c>
      <c r="I34" s="31" t="s">
        <v>43</v>
      </c>
      <c r="J34" s="31" t="s">
        <v>44</v>
      </c>
      <c r="K34" s="31" t="s">
        <v>45</v>
      </c>
      <c r="L34" s="28"/>
      <c r="N34" s="31" t="s">
        <v>54</v>
      </c>
      <c r="O34" s="31" t="s">
        <v>42</v>
      </c>
      <c r="P34" s="31"/>
      <c r="Q34" s="31" t="s">
        <v>40</v>
      </c>
      <c r="R34" s="31" t="s">
        <v>43</v>
      </c>
      <c r="S34" s="31" t="s">
        <v>44</v>
      </c>
      <c r="T34" s="31" t="s">
        <v>45</v>
      </c>
    </row>
    <row r="35" spans="3:20" ht="12.75">
      <c r="C35" s="30"/>
      <c r="D35" s="32" t="s">
        <v>46</v>
      </c>
      <c r="E35" s="32" t="s">
        <v>87</v>
      </c>
      <c r="F35" s="32">
        <v>2020</v>
      </c>
      <c r="G35" s="32"/>
      <c r="H35" s="32" t="s">
        <v>46</v>
      </c>
      <c r="I35" s="32">
        <v>2025</v>
      </c>
      <c r="J35" s="33" t="s">
        <v>48</v>
      </c>
      <c r="K35" s="33">
        <v>2025</v>
      </c>
      <c r="L35" s="28"/>
      <c r="N35" s="32" t="s">
        <v>88</v>
      </c>
      <c r="O35" s="32">
        <v>2025</v>
      </c>
      <c r="P35" s="32"/>
      <c r="Q35" s="32" t="s">
        <v>46</v>
      </c>
      <c r="R35" s="32">
        <v>2030</v>
      </c>
      <c r="S35" s="33" t="s">
        <v>48</v>
      </c>
      <c r="T35" s="33">
        <v>2030</v>
      </c>
    </row>
    <row r="36" spans="3:20" ht="13.5">
      <c r="C36" s="30"/>
      <c r="D36" s="31"/>
      <c r="E36" s="31"/>
      <c r="F36" s="31"/>
      <c r="G36" s="31"/>
      <c r="H36" s="32"/>
      <c r="I36" s="32"/>
      <c r="J36" s="33"/>
      <c r="K36" s="33"/>
      <c r="L36" s="28"/>
      <c r="M36" s="34"/>
      <c r="N36" s="20"/>
      <c r="O36" s="30"/>
      <c r="P36" s="30"/>
      <c r="Q36" s="30" t="s">
        <v>8</v>
      </c>
      <c r="R36" s="35">
        <f>S132</f>
        <v>182.5011518862551</v>
      </c>
      <c r="S36" s="36">
        <f>J37</f>
        <v>0.011090713690115746</v>
      </c>
      <c r="T36" s="19">
        <f>R36+(R36*S36)</f>
        <v>184.52521990994188</v>
      </c>
    </row>
    <row r="37" spans="3:20" ht="13.5">
      <c r="C37" s="30"/>
      <c r="D37" s="34"/>
      <c r="E37" s="20"/>
      <c r="F37" s="30"/>
      <c r="G37" s="30"/>
      <c r="H37" s="30" t="s">
        <v>8</v>
      </c>
      <c r="I37" s="35">
        <f>J133</f>
        <v>185.25285455928716</v>
      </c>
      <c r="J37" s="36">
        <f>'Migration Rates'!F39</f>
        <v>0.011090713690115746</v>
      </c>
      <c r="K37" s="19">
        <f>I37+(I37*J37)</f>
        <v>187.30744092948086</v>
      </c>
      <c r="L37" s="28"/>
      <c r="M37" s="30" t="s">
        <v>8</v>
      </c>
      <c r="N37" s="20">
        <f>K37</f>
        <v>187.30744092948086</v>
      </c>
      <c r="O37" s="54">
        <f>'Survival Rates'!R53</f>
        <v>0.9977893414343957</v>
      </c>
      <c r="P37" s="30" t="s">
        <v>50</v>
      </c>
      <c r="Q37" s="30" t="s">
        <v>9</v>
      </c>
      <c r="R37" s="19">
        <f>N37*O37</f>
        <v>186.89336813078867</v>
      </c>
      <c r="S37" s="36">
        <f aca="true" t="shared" si="6" ref="S37:S53">J38</f>
        <v>0.15454543175492447</v>
      </c>
      <c r="T37" s="19">
        <f>R37+(R37*S37)</f>
        <v>215.77688440069346</v>
      </c>
    </row>
    <row r="38" spans="3:20" ht="12.75">
      <c r="C38" s="30"/>
      <c r="D38" s="30" t="s">
        <v>8</v>
      </c>
      <c r="E38" s="20">
        <f>'2010-2020'!T36</f>
        <v>194.36677395942485</v>
      </c>
      <c r="F38" s="54">
        <f>'Survival Rates'!P53</f>
        <v>0.9977893414343957</v>
      </c>
      <c r="G38" s="30" t="s">
        <v>50</v>
      </c>
      <c r="H38" s="30" t="s">
        <v>9</v>
      </c>
      <c r="I38" s="19">
        <f>E38*F38</f>
        <v>193.93709538570258</v>
      </c>
      <c r="J38" s="36">
        <f>'Migration Rates'!F40</f>
        <v>0.15454543175492447</v>
      </c>
      <c r="K38" s="19">
        <f>I38+(I38*J38)</f>
        <v>223.90918752538195</v>
      </c>
      <c r="L38" s="28"/>
      <c r="M38" s="30" t="s">
        <v>9</v>
      </c>
      <c r="N38" s="20">
        <f aca="true" t="shared" si="7" ref="N38:N54">K38</f>
        <v>223.90918752538195</v>
      </c>
      <c r="O38" s="54">
        <f>'Survival Rates'!R54</f>
        <v>0.9987615236291719</v>
      </c>
      <c r="P38" s="30" t="s">
        <v>50</v>
      </c>
      <c r="Q38" s="30" t="s">
        <v>10</v>
      </c>
      <c r="R38" s="19">
        <f aca="true" t="shared" si="8" ref="R38:R52">N38*O38</f>
        <v>223.63188128742044</v>
      </c>
      <c r="S38" s="36">
        <f t="shared" si="6"/>
        <v>-0.04539737766402413</v>
      </c>
      <c r="T38" s="19">
        <f aca="true" t="shared" si="9" ref="T38:T53">R38+(R38*S38)</f>
        <v>213.4795803148992</v>
      </c>
    </row>
    <row r="39" spans="3:20" ht="12.75">
      <c r="C39" s="30"/>
      <c r="D39" s="30" t="s">
        <v>9</v>
      </c>
      <c r="E39" s="20">
        <f>'2010-2020'!T37</f>
        <v>235.26903959404044</v>
      </c>
      <c r="F39" s="54">
        <f>'Survival Rates'!P54</f>
        <v>0.9987615236291719</v>
      </c>
      <c r="G39" s="30" t="s">
        <v>50</v>
      </c>
      <c r="H39" s="30" t="s">
        <v>10</v>
      </c>
      <c r="I39" s="19">
        <f aca="true" t="shared" si="10" ref="I39:I53">E39*F39</f>
        <v>234.9776644477158</v>
      </c>
      <c r="J39" s="36">
        <f>'Migration Rates'!F41</f>
        <v>-0.04539737766402413</v>
      </c>
      <c r="K39" s="19">
        <f aca="true" t="shared" si="11" ref="K39:K54">I39+(I39*J39)</f>
        <v>224.31029467217252</v>
      </c>
      <c r="L39" s="28"/>
      <c r="M39" s="30" t="s">
        <v>10</v>
      </c>
      <c r="N39" s="20">
        <f t="shared" si="7"/>
        <v>224.31029467217252</v>
      </c>
      <c r="O39" s="54">
        <f>'Survival Rates'!R55</f>
        <v>0.9965295506110724</v>
      </c>
      <c r="P39" s="30" t="s">
        <v>50</v>
      </c>
      <c r="Q39" s="30" t="s">
        <v>11</v>
      </c>
      <c r="R39" s="19">
        <f t="shared" si="8"/>
        <v>223.53183714709732</v>
      </c>
      <c r="S39" s="36">
        <f t="shared" si="6"/>
        <v>-0.01885645164733398</v>
      </c>
      <c r="T39" s="19">
        <f t="shared" si="9"/>
        <v>219.31681986829335</v>
      </c>
    </row>
    <row r="40" spans="3:20" ht="12.75">
      <c r="C40" s="30"/>
      <c r="D40" s="30" t="s">
        <v>10</v>
      </c>
      <c r="E40" s="20">
        <f>'2010-2020'!T38</f>
        <v>234.497295513765</v>
      </c>
      <c r="F40" s="54">
        <f>'Survival Rates'!P55</f>
        <v>0.9965295506110724</v>
      </c>
      <c r="G40" s="30" t="s">
        <v>50</v>
      </c>
      <c r="H40" s="30" t="s">
        <v>11</v>
      </c>
      <c r="I40" s="19">
        <f t="shared" si="10"/>
        <v>233.68348451784408</v>
      </c>
      <c r="J40" s="36">
        <f>'Migration Rates'!F42</f>
        <v>-0.01885645164733398</v>
      </c>
      <c r="K40" s="19">
        <f t="shared" si="11"/>
        <v>229.27704319125283</v>
      </c>
      <c r="L40" s="28"/>
      <c r="M40" s="30" t="s">
        <v>11</v>
      </c>
      <c r="N40" s="20">
        <f t="shared" si="7"/>
        <v>229.27704319125283</v>
      </c>
      <c r="O40" s="54">
        <f>'Survival Rates'!R56</f>
        <v>0.9934206173997769</v>
      </c>
      <c r="P40" s="30" t="s">
        <v>50</v>
      </c>
      <c r="Q40" s="30" t="s">
        <v>12</v>
      </c>
      <c r="R40" s="19">
        <f t="shared" si="8"/>
        <v>227.7685418026497</v>
      </c>
      <c r="S40" s="36">
        <f t="shared" si="6"/>
        <v>-0.3173086763903568</v>
      </c>
      <c r="T40" s="19">
        <f t="shared" si="9"/>
        <v>155.49560727988927</v>
      </c>
    </row>
    <row r="41" spans="3:20" ht="12.75">
      <c r="C41" s="30"/>
      <c r="D41" s="30" t="s">
        <v>11</v>
      </c>
      <c r="E41" s="20">
        <f>'2010-2020'!T39</f>
        <v>235.2405174908165</v>
      </c>
      <c r="F41" s="54">
        <f>'Survival Rates'!P56</f>
        <v>0.9934206173997769</v>
      </c>
      <c r="G41" s="30" t="s">
        <v>50</v>
      </c>
      <c r="H41" s="30" t="s">
        <v>12</v>
      </c>
      <c r="I41" s="19">
        <f t="shared" si="10"/>
        <v>233.69278012316997</v>
      </c>
      <c r="J41" s="36">
        <f>'Migration Rates'!F43</f>
        <v>-0.3173086763903568</v>
      </c>
      <c r="K41" s="19">
        <f t="shared" si="11"/>
        <v>159.54003338030424</v>
      </c>
      <c r="L41" s="28"/>
      <c r="M41" s="30" t="s">
        <v>12</v>
      </c>
      <c r="N41" s="20">
        <f t="shared" si="7"/>
        <v>159.54003338030424</v>
      </c>
      <c r="O41" s="54">
        <f>'Survival Rates'!R57</f>
        <v>0.9918048560222582</v>
      </c>
      <c r="P41" s="30" t="s">
        <v>50</v>
      </c>
      <c r="Q41" s="30" t="s">
        <v>13</v>
      </c>
      <c r="R41" s="19">
        <f t="shared" si="8"/>
        <v>158.23257983653892</v>
      </c>
      <c r="S41" s="36">
        <f t="shared" si="6"/>
        <v>0.08875226360714328</v>
      </c>
      <c r="T41" s="19">
        <f t="shared" si="9"/>
        <v>172.27607947342977</v>
      </c>
    </row>
    <row r="42" spans="3:20" ht="12.75">
      <c r="C42" s="30"/>
      <c r="D42" s="30" t="s">
        <v>12</v>
      </c>
      <c r="E42" s="20">
        <f>'2010-2020'!T40</f>
        <v>161.6765312421747</v>
      </c>
      <c r="F42" s="54">
        <f>'Survival Rates'!P57</f>
        <v>0.9918048560222582</v>
      </c>
      <c r="G42" s="30" t="s">
        <v>50</v>
      </c>
      <c r="H42" s="30" t="s">
        <v>13</v>
      </c>
      <c r="I42" s="19">
        <f t="shared" si="10"/>
        <v>160.3515687908232</v>
      </c>
      <c r="J42" s="36">
        <f>'Migration Rates'!F44</f>
        <v>0.08875226360714328</v>
      </c>
      <c r="K42" s="19">
        <f t="shared" si="11"/>
        <v>174.5831334939653</v>
      </c>
      <c r="L42" s="28"/>
      <c r="M42" s="30" t="s">
        <v>13</v>
      </c>
      <c r="N42" s="20">
        <f t="shared" si="7"/>
        <v>174.5831334939653</v>
      </c>
      <c r="O42" s="54">
        <f>'Survival Rates'!R58</f>
        <v>0.9898687791318287</v>
      </c>
      <c r="P42" s="30" t="s">
        <v>50</v>
      </c>
      <c r="Q42" s="30" t="s">
        <v>14</v>
      </c>
      <c r="R42" s="19">
        <f t="shared" si="8"/>
        <v>172.8143932086805</v>
      </c>
      <c r="S42" s="36">
        <f t="shared" si="6"/>
        <v>0.10598992635366417</v>
      </c>
      <c r="T42" s="19">
        <f t="shared" si="9"/>
        <v>191.13097801772173</v>
      </c>
    </row>
    <row r="43" spans="3:20" ht="12.75">
      <c r="C43" s="30"/>
      <c r="D43" s="30" t="s">
        <v>13</v>
      </c>
      <c r="E43" s="20">
        <f>'2010-2020'!T41</f>
        <v>147.45020303251982</v>
      </c>
      <c r="F43" s="54">
        <f>'Survival Rates'!P58</f>
        <v>0.9898687791318287</v>
      </c>
      <c r="G43" s="30" t="s">
        <v>50</v>
      </c>
      <c r="H43" s="30" t="s">
        <v>14</v>
      </c>
      <c r="I43" s="19">
        <f t="shared" si="10"/>
        <v>145.95635245854066</v>
      </c>
      <c r="J43" s="36">
        <f>'Migration Rates'!F45</f>
        <v>0.10598992635366417</v>
      </c>
      <c r="K43" s="19">
        <f t="shared" si="11"/>
        <v>161.42625550647085</v>
      </c>
      <c r="L43" s="28"/>
      <c r="M43" s="30" t="s">
        <v>14</v>
      </c>
      <c r="N43" s="20">
        <f t="shared" si="7"/>
        <v>161.42625550647085</v>
      </c>
      <c r="O43" s="54">
        <f>'Survival Rates'!R59</f>
        <v>0.9870693652369565</v>
      </c>
      <c r="P43" s="30" t="s">
        <v>50</v>
      </c>
      <c r="Q43" s="30" t="s">
        <v>15</v>
      </c>
      <c r="R43" s="19">
        <f t="shared" si="8"/>
        <v>159.33891155535093</v>
      </c>
      <c r="S43" s="36">
        <f t="shared" si="6"/>
        <v>0.11610431566361162</v>
      </c>
      <c r="T43" s="19">
        <f t="shared" si="9"/>
        <v>177.8388468400697</v>
      </c>
    </row>
    <row r="44" spans="3:20" ht="12.75">
      <c r="C44" s="30"/>
      <c r="D44" s="30" t="s">
        <v>14</v>
      </c>
      <c r="E44" s="20">
        <f>'2010-2020'!T42</f>
        <v>203.011909715403</v>
      </c>
      <c r="F44" s="54">
        <f>'Survival Rates'!P59</f>
        <v>0.9870693652369565</v>
      </c>
      <c r="G44" s="30" t="s">
        <v>50</v>
      </c>
      <c r="H44" s="30" t="s">
        <v>15</v>
      </c>
      <c r="I44" s="19">
        <f t="shared" si="10"/>
        <v>200.38683685832515</v>
      </c>
      <c r="J44" s="36">
        <f>'Migration Rates'!F46</f>
        <v>0.11610431566361162</v>
      </c>
      <c r="K44" s="19">
        <f t="shared" si="11"/>
        <v>223.6526134197568</v>
      </c>
      <c r="L44" s="28"/>
      <c r="M44" s="30" t="s">
        <v>15</v>
      </c>
      <c r="N44" s="20">
        <f t="shared" si="7"/>
        <v>223.6526134197568</v>
      </c>
      <c r="O44" s="54">
        <f>'Survival Rates'!R60</f>
        <v>0.9837884348376194</v>
      </c>
      <c r="P44" s="30" t="s">
        <v>50</v>
      </c>
      <c r="Q44" s="30" t="s">
        <v>16</v>
      </c>
      <c r="R44" s="19">
        <f t="shared" si="8"/>
        <v>220.0268545035657</v>
      </c>
      <c r="S44" s="36">
        <f t="shared" si="6"/>
        <v>0.10538048617132212</v>
      </c>
      <c r="T44" s="19">
        <f t="shared" si="9"/>
        <v>243.2133914018982</v>
      </c>
    </row>
    <row r="45" spans="3:20" ht="12.75">
      <c r="C45" s="30"/>
      <c r="D45" s="30" t="s">
        <v>15</v>
      </c>
      <c r="E45" s="20">
        <f>'2010-2020'!T43</f>
        <v>197.82649632631905</v>
      </c>
      <c r="F45" s="54">
        <f>'Survival Rates'!P60</f>
        <v>0.9837884348376194</v>
      </c>
      <c r="G45" s="30" t="s">
        <v>50</v>
      </c>
      <c r="H45" s="30" t="s">
        <v>16</v>
      </c>
      <c r="I45" s="19">
        <f t="shared" si="10"/>
        <v>194.61941919027947</v>
      </c>
      <c r="J45" s="36">
        <f>'Migration Rates'!F47</f>
        <v>0.10538048617132212</v>
      </c>
      <c r="K45" s="19">
        <f t="shared" si="11"/>
        <v>215.12850820293147</v>
      </c>
      <c r="L45" s="28"/>
      <c r="M45" s="30" t="s">
        <v>16</v>
      </c>
      <c r="N45" s="20">
        <f t="shared" si="7"/>
        <v>215.12850820293147</v>
      </c>
      <c r="O45" s="54">
        <f>'Survival Rates'!R61</f>
        <v>0.9788640191795791</v>
      </c>
      <c r="P45" s="30" t="s">
        <v>50</v>
      </c>
      <c r="Q45" s="30" t="s">
        <v>17</v>
      </c>
      <c r="R45" s="19">
        <f t="shared" si="8"/>
        <v>210.58155617962856</v>
      </c>
      <c r="S45" s="36">
        <f t="shared" si="6"/>
        <v>0.20461198838605632</v>
      </c>
      <c r="T45" s="19">
        <f t="shared" si="9"/>
        <v>253.6690671069724</v>
      </c>
    </row>
    <row r="46" spans="3:20" ht="12.75">
      <c r="C46" s="30"/>
      <c r="D46" s="30" t="s">
        <v>16</v>
      </c>
      <c r="E46" s="20">
        <f>'2010-2020'!T44</f>
        <v>247.80825458428149</v>
      </c>
      <c r="F46" s="54">
        <f>'Survival Rates'!P61</f>
        <v>0.9788640191795791</v>
      </c>
      <c r="G46" s="30" t="s">
        <v>50</v>
      </c>
      <c r="H46" s="30" t="s">
        <v>17</v>
      </c>
      <c r="I46" s="19">
        <f t="shared" si="10"/>
        <v>242.57058406824612</v>
      </c>
      <c r="J46" s="36">
        <f>'Migration Rates'!F48</f>
        <v>0.20461198838605632</v>
      </c>
      <c r="K46" s="19">
        <f t="shared" si="11"/>
        <v>292.203433598417</v>
      </c>
      <c r="L46" s="28"/>
      <c r="M46" s="30" t="s">
        <v>17</v>
      </c>
      <c r="N46" s="20">
        <f t="shared" si="7"/>
        <v>292.203433598417</v>
      </c>
      <c r="O46" s="54">
        <f>'Survival Rates'!R62</f>
        <v>0.9697698204188813</v>
      </c>
      <c r="P46" s="30" t="s">
        <v>50</v>
      </c>
      <c r="Q46" s="30" t="s">
        <v>18</v>
      </c>
      <c r="R46" s="19">
        <f t="shared" si="8"/>
        <v>283.37007132651735</v>
      </c>
      <c r="S46" s="36">
        <f t="shared" si="6"/>
        <v>0.04203205496893877</v>
      </c>
      <c r="T46" s="19">
        <f t="shared" si="9"/>
        <v>295.28069774106564</v>
      </c>
    </row>
    <row r="47" spans="3:20" ht="12.75">
      <c r="C47" s="30"/>
      <c r="D47" s="30" t="s">
        <v>17</v>
      </c>
      <c r="E47" s="20">
        <f>'2010-2020'!T45</f>
        <v>301.51317661536297</v>
      </c>
      <c r="F47" s="54">
        <f>'Survival Rates'!P62</f>
        <v>0.9697698204188813</v>
      </c>
      <c r="G47" s="30" t="s">
        <v>50</v>
      </c>
      <c r="H47" s="30" t="s">
        <v>18</v>
      </c>
      <c r="I47" s="19">
        <f t="shared" si="10"/>
        <v>292.398379140207</v>
      </c>
      <c r="J47" s="36">
        <f>'Migration Rates'!F49</f>
        <v>0.04203205496893877</v>
      </c>
      <c r="K47" s="19">
        <f t="shared" si="11"/>
        <v>304.68848388505677</v>
      </c>
      <c r="L47" s="28"/>
      <c r="M47" s="30" t="s">
        <v>18</v>
      </c>
      <c r="N47" s="20">
        <f t="shared" si="7"/>
        <v>304.68848388505677</v>
      </c>
      <c r="O47" s="54">
        <f>'Survival Rates'!R63</f>
        <v>0.9538226231809636</v>
      </c>
      <c r="P47" s="30" t="s">
        <v>50</v>
      </c>
      <c r="Q47" s="30" t="s">
        <v>19</v>
      </c>
      <c r="R47" s="19">
        <f t="shared" si="8"/>
        <v>290.6187689522756</v>
      </c>
      <c r="S47" s="36">
        <f t="shared" si="6"/>
        <v>0.10330539620765604</v>
      </c>
      <c r="T47" s="19">
        <f t="shared" si="9"/>
        <v>320.6412560242717</v>
      </c>
    </row>
    <row r="48" spans="3:20" ht="12.75">
      <c r="C48" s="30"/>
      <c r="D48" s="30" t="s">
        <v>18</v>
      </c>
      <c r="E48" s="20">
        <f>'2010-2020'!T46</f>
        <v>332.51904663495225</v>
      </c>
      <c r="F48" s="54">
        <f>'Survival Rates'!P63</f>
        <v>0.9538226231809636</v>
      </c>
      <c r="G48" s="30" t="s">
        <v>50</v>
      </c>
      <c r="H48" s="30" t="s">
        <v>19</v>
      </c>
      <c r="I48" s="19">
        <f t="shared" si="10"/>
        <v>317.1641893189833</v>
      </c>
      <c r="J48" s="36">
        <f>'Migration Rates'!F50</f>
        <v>0.10330539620765604</v>
      </c>
      <c r="K48" s="19">
        <f t="shared" si="11"/>
        <v>349.9289615594609</v>
      </c>
      <c r="L48" s="28"/>
      <c r="M48" s="30" t="s">
        <v>19</v>
      </c>
      <c r="N48" s="20">
        <f t="shared" si="7"/>
        <v>349.9289615594609</v>
      </c>
      <c r="O48" s="54">
        <f>'Survival Rates'!R64</f>
        <v>0.9313772802027318</v>
      </c>
      <c r="P48" s="30" t="s">
        <v>50</v>
      </c>
      <c r="Q48" s="30" t="s">
        <v>20</v>
      </c>
      <c r="R48" s="19">
        <f t="shared" si="8"/>
        <v>325.915884481417</v>
      </c>
      <c r="S48" s="36">
        <f t="shared" si="6"/>
        <v>0.22463096278822084</v>
      </c>
      <c r="T48" s="19">
        <f t="shared" si="9"/>
        <v>399.12668340045224</v>
      </c>
    </row>
    <row r="49" spans="3:20" ht="12.75">
      <c r="C49" s="30"/>
      <c r="D49" s="30" t="s">
        <v>19</v>
      </c>
      <c r="E49" s="20">
        <f>'2010-2020'!T47</f>
        <v>425.27800227014615</v>
      </c>
      <c r="F49" s="54">
        <f>'Survival Rates'!P64</f>
        <v>0.9313772802027318</v>
      </c>
      <c r="G49" s="30" t="s">
        <v>50</v>
      </c>
      <c r="H49" s="30" t="s">
        <v>20</v>
      </c>
      <c r="I49" s="19">
        <f t="shared" si="10"/>
        <v>396.0942690844199</v>
      </c>
      <c r="J49" s="36">
        <f>'Migration Rates'!F51</f>
        <v>0.22463096278822084</v>
      </c>
      <c r="K49" s="19">
        <f t="shared" si="11"/>
        <v>485.0693061037498</v>
      </c>
      <c r="L49" s="28"/>
      <c r="M49" s="30" t="s">
        <v>20</v>
      </c>
      <c r="N49" s="20">
        <f t="shared" si="7"/>
        <v>485.0693061037498</v>
      </c>
      <c r="O49" s="54">
        <f>'Survival Rates'!R65</f>
        <v>0.9055172047282188</v>
      </c>
      <c r="P49" s="30" t="s">
        <v>50</v>
      </c>
      <c r="Q49" s="30" t="s">
        <v>21</v>
      </c>
      <c r="R49" s="19">
        <f t="shared" si="8"/>
        <v>439.2386021625243</v>
      </c>
      <c r="S49" s="36">
        <f t="shared" si="6"/>
        <v>0.11440771047915134</v>
      </c>
      <c r="T49" s="19">
        <f t="shared" si="9"/>
        <v>489.4908849900015</v>
      </c>
    </row>
    <row r="50" spans="3:20" ht="12.75">
      <c r="C50" s="30"/>
      <c r="D50" s="30" t="s">
        <v>20</v>
      </c>
      <c r="E50" s="20">
        <f>'2010-2020'!T48</f>
        <v>358.7771458207818</v>
      </c>
      <c r="F50" s="54">
        <f>'Survival Rates'!P65</f>
        <v>0.9055172047282188</v>
      </c>
      <c r="G50" s="30" t="s">
        <v>50</v>
      </c>
      <c r="H50" s="30" t="s">
        <v>21</v>
      </c>
      <c r="I50" s="19">
        <f t="shared" si="10"/>
        <v>324.8788782040029</v>
      </c>
      <c r="J50" s="36">
        <f>'Migration Rates'!F52</f>
        <v>0.11440771047915134</v>
      </c>
      <c r="K50" s="19">
        <f t="shared" si="11"/>
        <v>362.0475268423579</v>
      </c>
      <c r="L50" s="28"/>
      <c r="M50" s="30" t="s">
        <v>21</v>
      </c>
      <c r="N50" s="20">
        <f t="shared" si="7"/>
        <v>362.0475268423579</v>
      </c>
      <c r="O50" s="54">
        <f>'Survival Rates'!R66</f>
        <v>0.8671040210157931</v>
      </c>
      <c r="P50" s="30" t="s">
        <v>50</v>
      </c>
      <c r="Q50" s="30" t="s">
        <v>22</v>
      </c>
      <c r="R50" s="19">
        <f t="shared" si="8"/>
        <v>313.93286632383183</v>
      </c>
      <c r="S50" s="36">
        <f t="shared" si="6"/>
        <v>-0.029895473400976903</v>
      </c>
      <c r="T50" s="19">
        <f t="shared" si="9"/>
        <v>304.5476946689553</v>
      </c>
    </row>
    <row r="51" spans="3:20" ht="12.75">
      <c r="C51" s="30"/>
      <c r="D51" s="30" t="s">
        <v>21</v>
      </c>
      <c r="E51" s="20">
        <f>'2010-2020'!T49</f>
        <v>352.2026575892878</v>
      </c>
      <c r="F51" s="54">
        <f>'Survival Rates'!P66</f>
        <v>0.8671040210157931</v>
      </c>
      <c r="G51" s="30" t="s">
        <v>50</v>
      </c>
      <c r="H51" s="30" t="s">
        <v>22</v>
      </c>
      <c r="I51" s="19">
        <f t="shared" si="10"/>
        <v>305.39634060812</v>
      </c>
      <c r="J51" s="36">
        <f>'Migration Rates'!F53</f>
        <v>-0.029895473400976903</v>
      </c>
      <c r="K51" s="19">
        <f t="shared" si="11"/>
        <v>296.2663724307143</v>
      </c>
      <c r="L51" s="28"/>
      <c r="M51" s="30" t="s">
        <v>22</v>
      </c>
      <c r="N51" s="20">
        <f t="shared" si="7"/>
        <v>296.2663724307143</v>
      </c>
      <c r="O51" s="54">
        <f>'Survival Rates'!R67</f>
        <v>0.8051016425628852</v>
      </c>
      <c r="P51" s="30" t="s">
        <v>50</v>
      </c>
      <c r="Q51" s="30" t="s">
        <v>23</v>
      </c>
      <c r="R51" s="19">
        <f t="shared" si="8"/>
        <v>238.52454308011556</v>
      </c>
      <c r="S51" s="36">
        <f t="shared" si="6"/>
        <v>0.004357715969879607</v>
      </c>
      <c r="T51" s="19">
        <f t="shared" si="9"/>
        <v>239.56396529070403</v>
      </c>
    </row>
    <row r="52" spans="3:20" ht="12.75">
      <c r="C52" s="30"/>
      <c r="D52" s="30" t="s">
        <v>22</v>
      </c>
      <c r="E52" s="20">
        <f>'2010-2020'!T50</f>
        <v>322.5620967524389</v>
      </c>
      <c r="F52" s="54">
        <f>'Survival Rates'!P67</f>
        <v>0.8051016425628852</v>
      </c>
      <c r="G52" s="30" t="s">
        <v>50</v>
      </c>
      <c r="H52" s="30" t="s">
        <v>23</v>
      </c>
      <c r="I52" s="19">
        <f t="shared" si="10"/>
        <v>259.69527392391683</v>
      </c>
      <c r="J52" s="36">
        <f>'Migration Rates'!F54</f>
        <v>0.004357715969879607</v>
      </c>
      <c r="K52" s="19">
        <f t="shared" si="11"/>
        <v>260.82695216639735</v>
      </c>
      <c r="L52" s="28"/>
      <c r="M52" s="30" t="s">
        <v>23</v>
      </c>
      <c r="N52" s="20">
        <f t="shared" si="7"/>
        <v>260.82695216639735</v>
      </c>
      <c r="O52" s="54">
        <f>'Survival Rates'!R68</f>
        <v>0.711251624699037</v>
      </c>
      <c r="P52" s="30" t="s">
        <v>50</v>
      </c>
      <c r="Q52" s="30" t="s">
        <v>24</v>
      </c>
      <c r="R52" s="19">
        <f t="shared" si="8"/>
        <v>185.51359349364813</v>
      </c>
      <c r="S52" s="36">
        <f t="shared" si="6"/>
        <v>-0.18966870699162025</v>
      </c>
      <c r="T52" s="19">
        <f t="shared" si="9"/>
        <v>150.32747008633885</v>
      </c>
    </row>
    <row r="53" spans="3:20" ht="12.75">
      <c r="C53" s="30"/>
      <c r="D53" s="30" t="s">
        <v>23</v>
      </c>
      <c r="E53" s="20">
        <f>'2010-2020'!T51</f>
        <v>270.3404284998685</v>
      </c>
      <c r="F53" s="54">
        <f>'Survival Rates'!P68</f>
        <v>0.711251624699037</v>
      </c>
      <c r="G53" s="30" t="s">
        <v>50</v>
      </c>
      <c r="H53" s="30" t="s">
        <v>24</v>
      </c>
      <c r="I53" s="19">
        <f t="shared" si="10"/>
        <v>192.28006899236533</v>
      </c>
      <c r="J53" s="36">
        <f>'Migration Rates'!F55</f>
        <v>-0.18966870699162025</v>
      </c>
      <c r="K53" s="19">
        <f t="shared" si="11"/>
        <v>155.81055692632387</v>
      </c>
      <c r="L53" s="28"/>
      <c r="M53" s="30" t="s">
        <v>24</v>
      </c>
      <c r="N53" s="20">
        <f t="shared" si="7"/>
        <v>155.81055692632387</v>
      </c>
      <c r="O53" s="54">
        <f>'Survival Rates'!R69</f>
        <v>0.5771732002917919</v>
      </c>
      <c r="P53" s="30" t="s">
        <v>50</v>
      </c>
      <c r="Q53" s="30" t="s">
        <v>25</v>
      </c>
      <c r="R53" s="19">
        <f>(N53*O53)+(N54*O54)</f>
        <v>127.76357116352492</v>
      </c>
      <c r="S53" s="36">
        <f t="shared" si="6"/>
        <v>0.04060761410161791</v>
      </c>
      <c r="T53" s="19">
        <f t="shared" si="9"/>
        <v>132.95174495757794</v>
      </c>
    </row>
    <row r="54" spans="3:18" ht="12.75">
      <c r="C54" s="30"/>
      <c r="D54" s="30" t="s">
        <v>24</v>
      </c>
      <c r="E54" s="20">
        <f>'2010-2020'!T52</f>
        <v>131.32038213748157</v>
      </c>
      <c r="F54" s="54">
        <f>'Survival Rates'!P69</f>
        <v>0.5771732002917919</v>
      </c>
      <c r="G54" s="30" t="s">
        <v>50</v>
      </c>
      <c r="H54" s="30" t="s">
        <v>25</v>
      </c>
      <c r="I54" s="19">
        <f>(E54*F54)+(E55*F55)</f>
        <v>105.94870675464773</v>
      </c>
      <c r="J54" s="36">
        <f>'Migration Rates'!F56</f>
        <v>0.04060761410161791</v>
      </c>
      <c r="K54" s="19">
        <f t="shared" si="11"/>
        <v>110.25103095310594</v>
      </c>
      <c r="L54" s="28"/>
      <c r="M54" s="38" t="s">
        <v>25</v>
      </c>
      <c r="N54" s="20">
        <f t="shared" si="7"/>
        <v>110.25103095310594</v>
      </c>
      <c r="O54" s="54">
        <f>'Survival Rates'!R70</f>
        <v>0.3431613569146975</v>
      </c>
      <c r="P54" s="38" t="s">
        <v>51</v>
      </c>
      <c r="Q54" s="38" t="s">
        <v>52</v>
      </c>
      <c r="R54" s="30"/>
    </row>
    <row r="55" spans="3:20" ht="12.75">
      <c r="C55" s="30"/>
      <c r="D55" s="38" t="s">
        <v>25</v>
      </c>
      <c r="E55" s="20">
        <f>'2010-2020'!T53</f>
        <v>87.87149521707971</v>
      </c>
      <c r="F55" s="54">
        <f>'Survival Rates'!P70</f>
        <v>0.3431613569146975</v>
      </c>
      <c r="G55" s="38" t="s">
        <v>51</v>
      </c>
      <c r="H55" s="38" t="s">
        <v>52</v>
      </c>
      <c r="I55" s="30"/>
      <c r="L55" s="28"/>
      <c r="M55" s="38" t="s">
        <v>53</v>
      </c>
      <c r="N55" s="39">
        <f>SUM(N37:N54)</f>
        <v>4416.2271347873</v>
      </c>
      <c r="O55" s="38"/>
      <c r="P55" s="38"/>
      <c r="Q55" s="38"/>
      <c r="R55" s="30"/>
      <c r="T55" s="19">
        <f>SUM(T36:T53)</f>
        <v>4358.652871773176</v>
      </c>
    </row>
    <row r="56" spans="3:12" ht="12.75">
      <c r="C56" s="30"/>
      <c r="D56" s="38" t="s">
        <v>53</v>
      </c>
      <c r="E56" s="39">
        <f>SUM(E38:E55)</f>
        <v>4439.531452996144</v>
      </c>
      <c r="F56" s="38"/>
      <c r="G56" s="38"/>
      <c r="H56" s="38"/>
      <c r="I56" s="30"/>
      <c r="K56" s="19">
        <f>SUM(K37:K54)</f>
        <v>4416.2271347873</v>
      </c>
      <c r="L56" s="28"/>
    </row>
    <row r="57" spans="3:12" ht="12.75">
      <c r="C57" s="30"/>
      <c r="D57" s="30"/>
      <c r="E57" s="30"/>
      <c r="F57" s="30"/>
      <c r="G57" s="30"/>
      <c r="H57" s="30"/>
      <c r="I57" s="30"/>
      <c r="L57" s="28"/>
    </row>
    <row r="58" spans="3:12" ht="12.75">
      <c r="C58" s="30"/>
      <c r="D58" s="30"/>
      <c r="E58" s="30"/>
      <c r="F58" s="30"/>
      <c r="G58" s="30"/>
      <c r="H58" s="30"/>
      <c r="I58" s="30"/>
      <c r="L58" s="28"/>
    </row>
    <row r="59" spans="3:12" ht="12.75">
      <c r="C59" s="30"/>
      <c r="D59" s="40" t="s">
        <v>27</v>
      </c>
      <c r="E59" s="30"/>
      <c r="F59" s="30"/>
      <c r="G59" s="30"/>
      <c r="H59" s="30"/>
      <c r="I59" s="30"/>
      <c r="L59" s="28"/>
    </row>
    <row r="60" spans="3:17" ht="12.75">
      <c r="C60" s="30"/>
      <c r="D60" s="31"/>
      <c r="E60" s="31" t="s">
        <v>39</v>
      </c>
      <c r="F60" s="30"/>
      <c r="G60" s="31"/>
      <c r="H60" s="31"/>
      <c r="I60" s="30"/>
      <c r="L60" s="28"/>
      <c r="N60" s="29" t="s">
        <v>39</v>
      </c>
      <c r="P60" s="29"/>
      <c r="Q60" s="29"/>
    </row>
    <row r="61" spans="3:20" ht="12.75">
      <c r="C61" s="30"/>
      <c r="D61" s="31" t="s">
        <v>40</v>
      </c>
      <c r="E61" s="31" t="s">
        <v>41</v>
      </c>
      <c r="F61" s="31" t="s">
        <v>42</v>
      </c>
      <c r="G61" s="31"/>
      <c r="H61" s="31" t="s">
        <v>40</v>
      </c>
      <c r="I61" s="31" t="s">
        <v>43</v>
      </c>
      <c r="J61" s="31" t="s">
        <v>44</v>
      </c>
      <c r="K61" s="31" t="s">
        <v>45</v>
      </c>
      <c r="L61" s="28"/>
      <c r="N61" s="31" t="s">
        <v>41</v>
      </c>
      <c r="O61" s="31" t="s">
        <v>42</v>
      </c>
      <c r="P61" s="31"/>
      <c r="Q61" s="31" t="s">
        <v>40</v>
      </c>
      <c r="R61" s="31" t="s">
        <v>43</v>
      </c>
      <c r="S61" s="31" t="s">
        <v>44</v>
      </c>
      <c r="T61" s="31" t="s">
        <v>45</v>
      </c>
    </row>
    <row r="62" spans="3:20" ht="12.75">
      <c r="C62" s="30"/>
      <c r="D62" s="32" t="s">
        <v>46</v>
      </c>
      <c r="E62" s="32" t="s">
        <v>87</v>
      </c>
      <c r="F62" s="32">
        <v>2020</v>
      </c>
      <c r="G62" s="32"/>
      <c r="H62" s="32" t="s">
        <v>46</v>
      </c>
      <c r="I62" s="32">
        <v>2025</v>
      </c>
      <c r="J62" s="33" t="s">
        <v>48</v>
      </c>
      <c r="K62" s="33">
        <v>2025</v>
      </c>
      <c r="L62" s="28"/>
      <c r="N62" s="32" t="s">
        <v>88</v>
      </c>
      <c r="O62" s="32">
        <v>2025</v>
      </c>
      <c r="P62" s="32"/>
      <c r="Q62" s="32" t="s">
        <v>46</v>
      </c>
      <c r="R62" s="32">
        <v>2030</v>
      </c>
      <c r="S62" s="33" t="s">
        <v>48</v>
      </c>
      <c r="T62" s="33">
        <v>2030</v>
      </c>
    </row>
    <row r="63" spans="3:20" ht="13.5">
      <c r="C63" s="30"/>
      <c r="D63" s="31"/>
      <c r="E63" s="31"/>
      <c r="F63" s="31"/>
      <c r="G63" s="31"/>
      <c r="H63" s="32"/>
      <c r="I63" s="32"/>
      <c r="J63" s="33"/>
      <c r="K63" s="33"/>
      <c r="L63" s="28"/>
      <c r="M63" s="34"/>
      <c r="N63" s="20"/>
      <c r="O63" s="30"/>
      <c r="P63" s="30"/>
      <c r="Q63" s="30" t="s">
        <v>8</v>
      </c>
      <c r="R63" s="35">
        <f>S155</f>
        <v>32.09734107930041</v>
      </c>
      <c r="S63" s="36">
        <f>J64</f>
        <v>-0.12096013124399915</v>
      </c>
      <c r="T63" s="19">
        <f>R63+(R63*S63)</f>
        <v>28.21484248976483</v>
      </c>
    </row>
    <row r="64" spans="3:20" ht="13.5">
      <c r="C64" s="30"/>
      <c r="D64" s="34"/>
      <c r="E64" s="20"/>
      <c r="F64" s="30"/>
      <c r="G64" s="30"/>
      <c r="H64" s="30" t="s">
        <v>8</v>
      </c>
      <c r="I64" s="35">
        <f>J156</f>
        <v>34.75573434272854</v>
      </c>
      <c r="J64" s="36">
        <f>'Migration Rates'!F65</f>
        <v>-0.12096013124399915</v>
      </c>
      <c r="K64" s="19">
        <f>I64+(I64*J64)</f>
        <v>30.551676155150524</v>
      </c>
      <c r="L64" s="28"/>
      <c r="M64" s="30" t="s">
        <v>8</v>
      </c>
      <c r="N64" s="20">
        <f>K64</f>
        <v>30.551676155150524</v>
      </c>
      <c r="O64" s="54">
        <f>'Survival Rates'!R75</f>
        <v>0.9970004230666245</v>
      </c>
      <c r="P64" s="30" t="s">
        <v>50</v>
      </c>
      <c r="Q64" s="30" t="s">
        <v>9</v>
      </c>
      <c r="R64" s="19">
        <f>N64*O64</f>
        <v>30.46003405207958</v>
      </c>
      <c r="S64" s="36">
        <f aca="true" t="shared" si="12" ref="S64:S80">J65</f>
        <v>-0.3579233087409902</v>
      </c>
      <c r="T64" s="19">
        <f>R64+(R64*S64)</f>
        <v>19.557677879796024</v>
      </c>
    </row>
    <row r="65" spans="3:20" ht="12.75">
      <c r="C65" s="30"/>
      <c r="D65" s="30" t="s">
        <v>8</v>
      </c>
      <c r="E65" s="20">
        <f>'2010-2020'!T63</f>
        <v>34.736620182050444</v>
      </c>
      <c r="F65" s="54">
        <f>'Survival Rates'!P75</f>
        <v>0.9970004230666245</v>
      </c>
      <c r="G65" s="30" t="s">
        <v>50</v>
      </c>
      <c r="H65" s="30" t="s">
        <v>9</v>
      </c>
      <c r="I65" s="19">
        <f>E65*F65</f>
        <v>34.63242501740894</v>
      </c>
      <c r="J65" s="36">
        <f>'Migration Rates'!F66</f>
        <v>-0.3579233087409902</v>
      </c>
      <c r="K65" s="19">
        <f>I65+(I65*J65)</f>
        <v>22.236672865453688</v>
      </c>
      <c r="L65" s="28"/>
      <c r="M65" s="30" t="s">
        <v>9</v>
      </c>
      <c r="N65" s="20">
        <f aca="true" t="shared" si="13" ref="N65:N81">K65</f>
        <v>22.236672865453688</v>
      </c>
      <c r="O65" s="54">
        <f>'Survival Rates'!R76</f>
        <v>0.9988142667950742</v>
      </c>
      <c r="P65" s="30" t="s">
        <v>50</v>
      </c>
      <c r="Q65" s="30" t="s">
        <v>10</v>
      </c>
      <c r="R65" s="19">
        <f aca="true" t="shared" si="14" ref="R65:R79">N65*O65</f>
        <v>22.210306104070046</v>
      </c>
      <c r="S65" s="36">
        <f t="shared" si="12"/>
        <v>0.2345131297009878</v>
      </c>
      <c r="T65" s="19">
        <f aca="true" t="shared" si="15" ref="T65:T80">R65+(R65*S65)</f>
        <v>27.418914500152468</v>
      </c>
    </row>
    <row r="66" spans="3:20" ht="12.75">
      <c r="C66" s="30"/>
      <c r="D66" s="30" t="s">
        <v>9</v>
      </c>
      <c r="E66" s="20">
        <f>'2010-2020'!T64</f>
        <v>25.769765943575464</v>
      </c>
      <c r="F66" s="54">
        <f>'Survival Rates'!P76</f>
        <v>0.9988142667950742</v>
      </c>
      <c r="G66" s="30" t="s">
        <v>50</v>
      </c>
      <c r="H66" s="30" t="s">
        <v>10</v>
      </c>
      <c r="I66" s="19">
        <f aca="true" t="shared" si="16" ref="I66:I80">E66*F66</f>
        <v>25.739209876413003</v>
      </c>
      <c r="J66" s="36">
        <f>'Migration Rates'!F67</f>
        <v>0.2345131297009878</v>
      </c>
      <c r="K66" s="19">
        <f aca="true" t="shared" si="17" ref="K66:K81">I66+(I66*J66)</f>
        <v>31.775392540561192</v>
      </c>
      <c r="L66" s="28"/>
      <c r="M66" s="30" t="s">
        <v>10</v>
      </c>
      <c r="N66" s="20">
        <f t="shared" si="13"/>
        <v>31.775392540561192</v>
      </c>
      <c r="O66" s="54">
        <f>'Survival Rates'!R77</f>
        <v>0.9981970576952482</v>
      </c>
      <c r="P66" s="30" t="s">
        <v>50</v>
      </c>
      <c r="Q66" s="30" t="s">
        <v>11</v>
      </c>
      <c r="R66" s="19">
        <f t="shared" si="14"/>
        <v>31.71810334109972</v>
      </c>
      <c r="S66" s="36">
        <f t="shared" si="12"/>
        <v>-0.1759131103114351</v>
      </c>
      <c r="T66" s="19">
        <f t="shared" si="15"/>
        <v>26.138473129187346</v>
      </c>
    </row>
    <row r="67" spans="3:20" ht="12.75">
      <c r="C67" s="30"/>
      <c r="D67" s="30" t="s">
        <v>10</v>
      </c>
      <c r="E67" s="20">
        <f>'2010-2020'!T65</f>
        <v>34.55887792701185</v>
      </c>
      <c r="F67" s="54">
        <f>'Survival Rates'!P77</f>
        <v>0.9981970576952482</v>
      </c>
      <c r="G67" s="30" t="s">
        <v>50</v>
      </c>
      <c r="H67" s="30" t="s">
        <v>11</v>
      </c>
      <c r="I67" s="19">
        <f t="shared" si="16"/>
        <v>34.49657026399249</v>
      </c>
      <c r="J67" s="36">
        <f>'Migration Rates'!F68</f>
        <v>-0.1759131103114351</v>
      </c>
      <c r="K67" s="19">
        <f t="shared" si="17"/>
        <v>28.428171293776607</v>
      </c>
      <c r="L67" s="28"/>
      <c r="M67" s="30" t="s">
        <v>11</v>
      </c>
      <c r="N67" s="20">
        <f t="shared" si="13"/>
        <v>28.428171293776607</v>
      </c>
      <c r="O67" s="54">
        <f>'Survival Rates'!R78</f>
        <v>0.9960477269692898</v>
      </c>
      <c r="P67" s="30" t="s">
        <v>50</v>
      </c>
      <c r="Q67" s="30" t="s">
        <v>12</v>
      </c>
      <c r="R67" s="19">
        <f t="shared" si="14"/>
        <v>28.315815399059804</v>
      </c>
      <c r="S67" s="36">
        <f t="shared" si="12"/>
        <v>-0.2620220905662865</v>
      </c>
      <c r="T67" s="19">
        <f t="shared" si="15"/>
        <v>20.896446252109108</v>
      </c>
    </row>
    <row r="68" spans="3:20" ht="12.75">
      <c r="C68" s="30"/>
      <c r="D68" s="30" t="s">
        <v>11</v>
      </c>
      <c r="E68" s="20">
        <f>'2010-2020'!T66</f>
        <v>29.15305200017415</v>
      </c>
      <c r="F68" s="54">
        <f>'Survival Rates'!P78</f>
        <v>0.9960477269692898</v>
      </c>
      <c r="G68" s="30" t="s">
        <v>50</v>
      </c>
      <c r="H68" s="30" t="s">
        <v>12</v>
      </c>
      <c r="I68" s="19">
        <f t="shared" si="16"/>
        <v>29.03783117899097</v>
      </c>
      <c r="J68" s="36">
        <f>'Migration Rates'!F69</f>
        <v>-0.2620220905662865</v>
      </c>
      <c r="K68" s="19">
        <f t="shared" si="17"/>
        <v>21.42927794796086</v>
      </c>
      <c r="L68" s="28"/>
      <c r="M68" s="30" t="s">
        <v>12</v>
      </c>
      <c r="N68" s="20">
        <f t="shared" si="13"/>
        <v>21.42927794796086</v>
      </c>
      <c r="O68" s="54">
        <f>'Survival Rates'!R79</f>
        <v>0.9927684327971398</v>
      </c>
      <c r="P68" s="30" t="s">
        <v>50</v>
      </c>
      <c r="Q68" s="30" t="s">
        <v>13</v>
      </c>
      <c r="R68" s="19">
        <f t="shared" si="14"/>
        <v>21.27431068437141</v>
      </c>
      <c r="S68" s="36">
        <f t="shared" si="12"/>
        <v>0.10225005617074857</v>
      </c>
      <c r="T68" s="19">
        <f t="shared" si="15"/>
        <v>23.449610146842346</v>
      </c>
    </row>
    <row r="69" spans="3:20" ht="12.75">
      <c r="C69" s="30"/>
      <c r="D69" s="30" t="s">
        <v>12</v>
      </c>
      <c r="E69" s="20">
        <f>'2010-2020'!T67</f>
        <v>17.181073458211415</v>
      </c>
      <c r="F69" s="54">
        <f>'Survival Rates'!P79</f>
        <v>0.9927684327971398</v>
      </c>
      <c r="G69" s="30" t="s">
        <v>50</v>
      </c>
      <c r="H69" s="30" t="s">
        <v>13</v>
      </c>
      <c r="I69" s="19">
        <f t="shared" si="16"/>
        <v>17.05682737088108</v>
      </c>
      <c r="J69" s="36">
        <f>'Migration Rates'!F70</f>
        <v>0.10225005617074857</v>
      </c>
      <c r="K69" s="19">
        <f t="shared" si="17"/>
        <v>18.800888927648433</v>
      </c>
      <c r="L69" s="28"/>
      <c r="M69" s="30" t="s">
        <v>13</v>
      </c>
      <c r="N69" s="20">
        <f t="shared" si="13"/>
        <v>18.800888927648433</v>
      </c>
      <c r="O69" s="54">
        <f>'Survival Rates'!R80</f>
        <v>0.9898675545720687</v>
      </c>
      <c r="P69" s="30" t="s">
        <v>50</v>
      </c>
      <c r="Q69" s="30" t="s">
        <v>14</v>
      </c>
      <c r="R69" s="19">
        <f t="shared" si="14"/>
        <v>18.610389946592438</v>
      </c>
      <c r="S69" s="36">
        <f t="shared" si="12"/>
        <v>-0.19334159458997874</v>
      </c>
      <c r="T69" s="19">
        <f t="shared" si="15"/>
        <v>15.012227478376946</v>
      </c>
    </row>
    <row r="70" spans="3:20" ht="12.75">
      <c r="C70" s="30"/>
      <c r="D70" s="30" t="s">
        <v>13</v>
      </c>
      <c r="E70" s="20">
        <f>'2010-2020'!T68</f>
        <v>26.921410963339518</v>
      </c>
      <c r="F70" s="54">
        <f>'Survival Rates'!P80</f>
        <v>0.9898675545720687</v>
      </c>
      <c r="G70" s="30" t="s">
        <v>50</v>
      </c>
      <c r="H70" s="30" t="s">
        <v>14</v>
      </c>
      <c r="I70" s="19">
        <f t="shared" si="16"/>
        <v>26.648631235910567</v>
      </c>
      <c r="J70" s="36">
        <f>'Migration Rates'!F71</f>
        <v>-0.19334159458997874</v>
      </c>
      <c r="K70" s="19">
        <f t="shared" si="17"/>
        <v>21.4963423791193</v>
      </c>
      <c r="L70" s="28"/>
      <c r="M70" s="30" t="s">
        <v>14</v>
      </c>
      <c r="N70" s="20">
        <f t="shared" si="13"/>
        <v>21.4963423791193</v>
      </c>
      <c r="O70" s="54">
        <f>'Survival Rates'!R81</f>
        <v>0.9879397384773219</v>
      </c>
      <c r="P70" s="30" t="s">
        <v>50</v>
      </c>
      <c r="Q70" s="30" t="s">
        <v>15</v>
      </c>
      <c r="R70" s="19">
        <f t="shared" si="14"/>
        <v>21.237090868246092</v>
      </c>
      <c r="S70" s="36">
        <f t="shared" si="12"/>
        <v>-0.061633081233166416</v>
      </c>
      <c r="T70" s="19">
        <f t="shared" si="15"/>
        <v>19.928183521607345</v>
      </c>
    </row>
    <row r="71" spans="3:20" ht="12.75">
      <c r="C71" s="30"/>
      <c r="D71" s="30" t="s">
        <v>14</v>
      </c>
      <c r="E71" s="20">
        <f>'2010-2020'!T69</f>
        <v>32.75211051623273</v>
      </c>
      <c r="F71" s="54">
        <f>'Survival Rates'!P81</f>
        <v>0.9879397384773219</v>
      </c>
      <c r="G71" s="30" t="s">
        <v>50</v>
      </c>
      <c r="H71" s="30" t="s">
        <v>15</v>
      </c>
      <c r="I71" s="19">
        <f t="shared" si="16"/>
        <v>32.35711149798731</v>
      </c>
      <c r="J71" s="36">
        <f>'Migration Rates'!F72</f>
        <v>-0.061633081233166416</v>
      </c>
      <c r="K71" s="19">
        <f t="shared" si="17"/>
        <v>30.362843016561236</v>
      </c>
      <c r="L71" s="28"/>
      <c r="M71" s="30" t="s">
        <v>15</v>
      </c>
      <c r="N71" s="20">
        <f t="shared" si="13"/>
        <v>30.362843016561236</v>
      </c>
      <c r="O71" s="54">
        <f>'Survival Rates'!R82</f>
        <v>0.9853030919814726</v>
      </c>
      <c r="P71" s="30" t="s">
        <v>50</v>
      </c>
      <c r="Q71" s="30" t="s">
        <v>16</v>
      </c>
      <c r="R71" s="19">
        <f t="shared" si="14"/>
        <v>29.916603105565848</v>
      </c>
      <c r="S71" s="36">
        <f t="shared" si="12"/>
        <v>0.1484233044396462</v>
      </c>
      <c r="T71" s="19">
        <f t="shared" si="15"/>
        <v>34.356924196103314</v>
      </c>
    </row>
    <row r="72" spans="3:20" ht="12.75">
      <c r="C72" s="30"/>
      <c r="D72" s="30" t="s">
        <v>15</v>
      </c>
      <c r="E72" s="20">
        <f>'2010-2020'!T70</f>
        <v>21.43071619879168</v>
      </c>
      <c r="F72" s="54">
        <f>'Survival Rates'!P82</f>
        <v>0.9853030919814726</v>
      </c>
      <c r="G72" s="30" t="s">
        <v>50</v>
      </c>
      <c r="H72" s="30" t="s">
        <v>16</v>
      </c>
      <c r="I72" s="19">
        <f t="shared" si="16"/>
        <v>21.115750934046872</v>
      </c>
      <c r="J72" s="36">
        <f>'Migration Rates'!F73</f>
        <v>0.1484233044396462</v>
      </c>
      <c r="K72" s="19">
        <f t="shared" si="17"/>
        <v>24.249820463402653</v>
      </c>
      <c r="L72" s="28"/>
      <c r="M72" s="30" t="s">
        <v>16</v>
      </c>
      <c r="N72" s="20">
        <f t="shared" si="13"/>
        <v>24.249820463402653</v>
      </c>
      <c r="O72" s="54">
        <f>'Survival Rates'!R83</f>
        <v>0.9808527740674872</v>
      </c>
      <c r="P72" s="30" t="s">
        <v>50</v>
      </c>
      <c r="Q72" s="30" t="s">
        <v>17</v>
      </c>
      <c r="R72" s="19">
        <f t="shared" si="14"/>
        <v>23.78550367216701</v>
      </c>
      <c r="S72" s="36">
        <f t="shared" si="12"/>
        <v>0.025892100658832518</v>
      </c>
      <c r="T72" s="19">
        <f t="shared" si="15"/>
        <v>24.40136032746779</v>
      </c>
    </row>
    <row r="73" spans="3:20" ht="12.75">
      <c r="C73" s="30"/>
      <c r="D73" s="30" t="s">
        <v>16</v>
      </c>
      <c r="E73" s="20">
        <f>'2010-2020'!T71</f>
        <v>33.90422311074388</v>
      </c>
      <c r="F73" s="54">
        <f>'Survival Rates'!P83</f>
        <v>0.9808527740674872</v>
      </c>
      <c r="G73" s="30" t="s">
        <v>50</v>
      </c>
      <c r="H73" s="30" t="s">
        <v>17</v>
      </c>
      <c r="I73" s="19">
        <f t="shared" si="16"/>
        <v>33.255051290776144</v>
      </c>
      <c r="J73" s="36">
        <f>'Migration Rates'!F74</f>
        <v>0.025892100658832518</v>
      </c>
      <c r="K73" s="19">
        <f t="shared" si="17"/>
        <v>34.11609442621156</v>
      </c>
      <c r="L73" s="28"/>
      <c r="M73" s="30" t="s">
        <v>17</v>
      </c>
      <c r="N73" s="20">
        <f t="shared" si="13"/>
        <v>34.11609442621156</v>
      </c>
      <c r="O73" s="54">
        <f>'Survival Rates'!R84</f>
        <v>0.9699684909495732</v>
      </c>
      <c r="P73" s="30" t="s">
        <v>50</v>
      </c>
      <c r="Q73" s="30" t="s">
        <v>18</v>
      </c>
      <c r="R73" s="19">
        <f t="shared" si="14"/>
        <v>33.09153662768557</v>
      </c>
      <c r="S73" s="36">
        <f t="shared" si="12"/>
        <v>0.6566403745965652</v>
      </c>
      <c r="T73" s="19">
        <f t="shared" si="15"/>
        <v>54.82077563486499</v>
      </c>
    </row>
    <row r="74" spans="3:20" ht="12.75">
      <c r="C74" s="30"/>
      <c r="D74" s="30" t="s">
        <v>17</v>
      </c>
      <c r="E74" s="20">
        <f>'2010-2020'!T72</f>
        <v>29.489287910423858</v>
      </c>
      <c r="F74" s="54">
        <f>'Survival Rates'!P84</f>
        <v>0.9699684909495732</v>
      </c>
      <c r="G74" s="30" t="s">
        <v>50</v>
      </c>
      <c r="H74" s="30" t="s">
        <v>18</v>
      </c>
      <c r="I74" s="19">
        <f t="shared" si="16"/>
        <v>28.60368009365132</v>
      </c>
      <c r="J74" s="36">
        <f>'Migration Rates'!F75</f>
        <v>0.6566403745965652</v>
      </c>
      <c r="K74" s="19">
        <f t="shared" si="17"/>
        <v>47.38601130518684</v>
      </c>
      <c r="L74" s="28"/>
      <c r="M74" s="30" t="s">
        <v>18</v>
      </c>
      <c r="N74" s="20">
        <f t="shared" si="13"/>
        <v>47.38601130518684</v>
      </c>
      <c r="O74" s="54">
        <f>'Survival Rates'!R85</f>
        <v>0.954999128616789</v>
      </c>
      <c r="P74" s="30" t="s">
        <v>50</v>
      </c>
      <c r="Q74" s="30" t="s">
        <v>19</v>
      </c>
      <c r="R74" s="19">
        <f t="shared" si="14"/>
        <v>45.253599505078746</v>
      </c>
      <c r="S74" s="36">
        <f t="shared" si="12"/>
        <v>0.41801344650167455</v>
      </c>
      <c r="T74" s="19">
        <f t="shared" si="15"/>
        <v>64.17021260080318</v>
      </c>
    </row>
    <row r="75" spans="3:20" ht="12.75">
      <c r="C75" s="30"/>
      <c r="D75" s="30" t="s">
        <v>18</v>
      </c>
      <c r="E75" s="20">
        <f>'2010-2020'!T73</f>
        <v>49.165114752352835</v>
      </c>
      <c r="F75" s="54">
        <f>'Survival Rates'!P85</f>
        <v>0.954999128616789</v>
      </c>
      <c r="G75" s="30" t="s">
        <v>50</v>
      </c>
      <c r="H75" s="30" t="s">
        <v>19</v>
      </c>
      <c r="I75" s="19">
        <f t="shared" si="16"/>
        <v>46.952641746841394</v>
      </c>
      <c r="J75" s="36">
        <f>'Migration Rates'!F76</f>
        <v>0.41801344650167455</v>
      </c>
      <c r="K75" s="19">
        <f t="shared" si="17"/>
        <v>66.57947734579697</v>
      </c>
      <c r="L75" s="28"/>
      <c r="M75" s="30" t="s">
        <v>19</v>
      </c>
      <c r="N75" s="20">
        <f t="shared" si="13"/>
        <v>66.57947734579697</v>
      </c>
      <c r="O75" s="54">
        <f>'Survival Rates'!R86</f>
        <v>0.9368515751175293</v>
      </c>
      <c r="P75" s="30" t="s">
        <v>50</v>
      </c>
      <c r="Q75" s="30" t="s">
        <v>20</v>
      </c>
      <c r="R75" s="19">
        <f t="shared" si="14"/>
        <v>62.37508822191175</v>
      </c>
      <c r="S75" s="36">
        <f t="shared" si="12"/>
        <v>-0.3067277142551996</v>
      </c>
      <c r="T75" s="19">
        <f t="shared" si="15"/>
        <v>43.242919985138336</v>
      </c>
    </row>
    <row r="76" spans="3:20" ht="12.75">
      <c r="C76" s="30"/>
      <c r="D76" s="30" t="s">
        <v>19</v>
      </c>
      <c r="E76" s="20">
        <f>'2010-2020'!T74</f>
        <v>131.22781692842443</v>
      </c>
      <c r="F76" s="54">
        <f>'Survival Rates'!P86</f>
        <v>0.9368515751175293</v>
      </c>
      <c r="G76" s="30" t="s">
        <v>50</v>
      </c>
      <c r="H76" s="30" t="s">
        <v>20</v>
      </c>
      <c r="I76" s="19">
        <f t="shared" si="16"/>
        <v>122.94098698862919</v>
      </c>
      <c r="J76" s="36">
        <f>'Migration Rates'!F77</f>
        <v>-0.3067277142551996</v>
      </c>
      <c r="K76" s="19">
        <f t="shared" si="17"/>
        <v>85.23157906132872</v>
      </c>
      <c r="L76" s="28"/>
      <c r="M76" s="30" t="s">
        <v>20</v>
      </c>
      <c r="N76" s="20">
        <f t="shared" si="13"/>
        <v>85.23157906132872</v>
      </c>
      <c r="O76" s="54">
        <f>'Survival Rates'!R87</f>
        <v>0.9078288743568602</v>
      </c>
      <c r="P76" s="30" t="s">
        <v>50</v>
      </c>
      <c r="Q76" s="30" t="s">
        <v>21</v>
      </c>
      <c r="R76" s="19">
        <f t="shared" si="14"/>
        <v>77.37568847890378</v>
      </c>
      <c r="S76" s="36">
        <f t="shared" si="12"/>
        <v>0.48478922642515554</v>
      </c>
      <c r="T76" s="19">
        <f t="shared" si="15"/>
        <v>114.88658864070537</v>
      </c>
    </row>
    <row r="77" spans="3:20" ht="12.75">
      <c r="C77" s="30"/>
      <c r="D77" s="30" t="s">
        <v>20</v>
      </c>
      <c r="E77" s="20">
        <f>'2010-2020'!T75</f>
        <v>78.14115053758886</v>
      </c>
      <c r="F77" s="54">
        <f>'Survival Rates'!P87</f>
        <v>0.9078288743568602</v>
      </c>
      <c r="G77" s="30" t="s">
        <v>50</v>
      </c>
      <c r="H77" s="30" t="s">
        <v>21</v>
      </c>
      <c r="I77" s="19">
        <f t="shared" si="16"/>
        <v>70.93879273348925</v>
      </c>
      <c r="J77" s="36">
        <f>'Migration Rates'!F78</f>
        <v>0.48478922642515554</v>
      </c>
      <c r="K77" s="19">
        <f t="shared" si="17"/>
        <v>105.32915518629196</v>
      </c>
      <c r="L77" s="28"/>
      <c r="M77" s="30" t="s">
        <v>21</v>
      </c>
      <c r="N77" s="20">
        <f t="shared" si="13"/>
        <v>105.32915518629196</v>
      </c>
      <c r="O77" s="54">
        <f>'Survival Rates'!R88</f>
        <v>0.8714079119405872</v>
      </c>
      <c r="P77" s="30" t="s">
        <v>50</v>
      </c>
      <c r="Q77" s="30" t="s">
        <v>22</v>
      </c>
      <c r="R77" s="19">
        <f t="shared" si="14"/>
        <v>91.78465918735274</v>
      </c>
      <c r="S77" s="36">
        <f t="shared" si="12"/>
        <v>0.4949906734771817</v>
      </c>
      <c r="T77" s="19">
        <f t="shared" si="15"/>
        <v>137.21720945337407</v>
      </c>
    </row>
    <row r="78" spans="3:20" ht="12.75">
      <c r="C78" s="30"/>
      <c r="D78" s="30" t="s">
        <v>21</v>
      </c>
      <c r="E78" s="20">
        <f>'2010-2020'!T76</f>
        <v>81.79545867743379</v>
      </c>
      <c r="F78" s="54">
        <f>'Survival Rates'!P88</f>
        <v>0.8714079119405872</v>
      </c>
      <c r="G78" s="30" t="s">
        <v>50</v>
      </c>
      <c r="H78" s="30" t="s">
        <v>22</v>
      </c>
      <c r="I78" s="19">
        <f t="shared" si="16"/>
        <v>71.27720985232516</v>
      </c>
      <c r="J78" s="36">
        <f>'Migration Rates'!F79</f>
        <v>0.4949906734771817</v>
      </c>
      <c r="K78" s="19">
        <f t="shared" si="17"/>
        <v>106.558763960702</v>
      </c>
      <c r="L78" s="28"/>
      <c r="M78" s="30" t="s">
        <v>22</v>
      </c>
      <c r="N78" s="20">
        <f t="shared" si="13"/>
        <v>106.558763960702</v>
      </c>
      <c r="O78" s="54">
        <f>'Survival Rates'!R89</f>
        <v>0.8222574674731549</v>
      </c>
      <c r="P78" s="30" t="s">
        <v>50</v>
      </c>
      <c r="Q78" s="30" t="s">
        <v>23</v>
      </c>
      <c r="R78" s="19">
        <f t="shared" si="14"/>
        <v>87.6187393913965</v>
      </c>
      <c r="S78" s="36">
        <f t="shared" si="12"/>
        <v>-0.4650403034490828</v>
      </c>
      <c r="T78" s="19">
        <f t="shared" si="15"/>
        <v>46.872494236995365</v>
      </c>
    </row>
    <row r="79" spans="3:20" ht="12.75">
      <c r="C79" s="30"/>
      <c r="D79" s="30" t="s">
        <v>22</v>
      </c>
      <c r="E79" s="20">
        <f>'2010-2020'!T77</f>
        <v>66.26725814787841</v>
      </c>
      <c r="F79" s="54">
        <f>'Survival Rates'!P89</f>
        <v>0.8222574674731549</v>
      </c>
      <c r="G79" s="30" t="s">
        <v>50</v>
      </c>
      <c r="H79" s="30" t="s">
        <v>23</v>
      </c>
      <c r="I79" s="19">
        <f t="shared" si="16"/>
        <v>54.48874786106429</v>
      </c>
      <c r="J79" s="36">
        <f>'Migration Rates'!F80</f>
        <v>-0.4650403034490828</v>
      </c>
      <c r="K79" s="19">
        <f t="shared" si="17"/>
        <v>29.14928402119439</v>
      </c>
      <c r="L79" s="28"/>
      <c r="M79" s="30" t="s">
        <v>23</v>
      </c>
      <c r="N79" s="20">
        <f t="shared" si="13"/>
        <v>29.14928402119439</v>
      </c>
      <c r="O79" s="54">
        <f>'Survival Rates'!R90</f>
        <v>0.7541894279334951</v>
      </c>
      <c r="P79" s="30" t="s">
        <v>50</v>
      </c>
      <c r="Q79" s="30" t="s">
        <v>24</v>
      </c>
      <c r="R79" s="19">
        <f t="shared" si="14"/>
        <v>21.984081840615566</v>
      </c>
      <c r="S79" s="36">
        <f t="shared" si="12"/>
        <v>1.1209327838814873</v>
      </c>
      <c r="T79" s="19">
        <f t="shared" si="15"/>
        <v>46.62675989929522</v>
      </c>
    </row>
    <row r="80" spans="3:20" ht="12.75">
      <c r="C80" s="30"/>
      <c r="D80" s="30" t="s">
        <v>23</v>
      </c>
      <c r="E80" s="20">
        <f>'2010-2020'!T78</f>
        <v>12.001646464621981</v>
      </c>
      <c r="F80" s="54">
        <f>'Survival Rates'!P90</f>
        <v>0.7541894279334951</v>
      </c>
      <c r="G80" s="30" t="s">
        <v>50</v>
      </c>
      <c r="H80" s="30" t="s">
        <v>24</v>
      </c>
      <c r="I80" s="19">
        <f t="shared" si="16"/>
        <v>9.051514881413306</v>
      </c>
      <c r="J80" s="36">
        <f>'Migration Rates'!F81</f>
        <v>1.1209327838814873</v>
      </c>
      <c r="K80" s="19">
        <f t="shared" si="17"/>
        <v>19.19765465578063</v>
      </c>
      <c r="L80" s="28"/>
      <c r="M80" s="30" t="s">
        <v>24</v>
      </c>
      <c r="N80" s="20">
        <f t="shared" si="13"/>
        <v>19.19765465578063</v>
      </c>
      <c r="O80" s="54">
        <f>'Survival Rates'!R91</f>
        <v>0.6637131983969183</v>
      </c>
      <c r="P80" s="30" t="s">
        <v>50</v>
      </c>
      <c r="Q80" s="30" t="s">
        <v>25</v>
      </c>
      <c r="R80" s="19">
        <f>(N80*O80)+(N81*O81)</f>
        <v>24.536602998002508</v>
      </c>
      <c r="S80" s="36">
        <f t="shared" si="12"/>
        <v>-0.05980660808736046</v>
      </c>
      <c r="T80" s="19">
        <f t="shared" si="15"/>
        <v>23.069151998705816</v>
      </c>
    </row>
    <row r="81" spans="3:18" ht="12.75">
      <c r="C81" s="30"/>
      <c r="D81" s="30" t="s">
        <v>24</v>
      </c>
      <c r="E81" s="20">
        <f>'2010-2020'!T79</f>
        <v>25.822342539027076</v>
      </c>
      <c r="F81" s="54">
        <f>'Survival Rates'!P91</f>
        <v>0.6637131983969183</v>
      </c>
      <c r="G81" s="30" t="s">
        <v>50</v>
      </c>
      <c r="H81" s="30" t="s">
        <v>25</v>
      </c>
      <c r="I81" s="19">
        <f>(E81*F81)+(E82*F82)</f>
        <v>27.84916255017618</v>
      </c>
      <c r="J81" s="36">
        <f>'Migration Rates'!F82</f>
        <v>-0.05980660808736046</v>
      </c>
      <c r="K81" s="19">
        <f t="shared" si="17"/>
        <v>26.183598599976598</v>
      </c>
      <c r="L81" s="28"/>
      <c r="M81" s="38" t="s">
        <v>25</v>
      </c>
      <c r="N81" s="20">
        <f t="shared" si="13"/>
        <v>26.183598599976598</v>
      </c>
      <c r="O81" s="54">
        <f>'Survival Rates'!R92</f>
        <v>0.4504677300050496</v>
      </c>
      <c r="P81" s="38" t="s">
        <v>51</v>
      </c>
      <c r="Q81" s="38" t="s">
        <v>52</v>
      </c>
      <c r="R81" s="30"/>
    </row>
    <row r="82" spans="3:20" ht="12.75">
      <c r="C82" s="30"/>
      <c r="D82" s="38" t="s">
        <v>25</v>
      </c>
      <c r="E82" s="20">
        <f>'2010-2020'!T80</f>
        <v>23.776471165598608</v>
      </c>
      <c r="F82" s="54">
        <f>'Survival Rates'!P92</f>
        <v>0.4504677300050496</v>
      </c>
      <c r="G82" s="38" t="s">
        <v>51</v>
      </c>
      <c r="H82" s="38" t="s">
        <v>52</v>
      </c>
      <c r="I82" s="30"/>
      <c r="L82" s="28"/>
      <c r="M82" s="38" t="s">
        <v>53</v>
      </c>
      <c r="N82" s="39">
        <f>SUM(N64:N81)</f>
        <v>749.0627041521041</v>
      </c>
      <c r="O82" s="38"/>
      <c r="P82" s="38"/>
      <c r="Q82" s="38"/>
      <c r="R82" s="30"/>
      <c r="T82" s="19">
        <f>SUM(T63:T80)</f>
        <v>770.2807723712899</v>
      </c>
    </row>
    <row r="83" spans="3:12" ht="12.75">
      <c r="C83" s="30"/>
      <c r="D83" s="38" t="s">
        <v>53</v>
      </c>
      <c r="E83" s="39">
        <f>SUM(E65:E82)</f>
        <v>754.094397423481</v>
      </c>
      <c r="F83" s="38"/>
      <c r="G83" s="38"/>
      <c r="H83" s="38"/>
      <c r="I83" s="30"/>
      <c r="K83" s="19">
        <f>SUM(K64:K81)</f>
        <v>749.0627041521041</v>
      </c>
      <c r="L83" s="28"/>
    </row>
    <row r="84" spans="3:12" ht="12.75">
      <c r="C84" s="30"/>
      <c r="D84" s="30"/>
      <c r="E84" s="30"/>
      <c r="F84" s="30"/>
      <c r="G84" s="30"/>
      <c r="H84" s="30"/>
      <c r="I84" s="30"/>
      <c r="L84" s="28"/>
    </row>
    <row r="85" spans="3:12" ht="12.75">
      <c r="C85" s="30"/>
      <c r="D85" s="30"/>
      <c r="E85" s="30"/>
      <c r="F85" s="30"/>
      <c r="G85" s="30"/>
      <c r="H85" s="30"/>
      <c r="I85" s="30"/>
      <c r="L85" s="28"/>
    </row>
    <row r="86" spans="3:12" ht="12.75">
      <c r="C86" s="30"/>
      <c r="D86" s="40" t="s">
        <v>28</v>
      </c>
      <c r="E86" s="30"/>
      <c r="F86" s="30"/>
      <c r="G86" s="30"/>
      <c r="H86" s="30"/>
      <c r="I86" s="30"/>
      <c r="L86" s="28"/>
    </row>
    <row r="87" spans="3:17" ht="12.75">
      <c r="C87" s="30"/>
      <c r="D87" s="31"/>
      <c r="E87" s="31" t="s">
        <v>39</v>
      </c>
      <c r="F87" s="30"/>
      <c r="G87" s="31"/>
      <c r="H87" s="31"/>
      <c r="I87" s="30"/>
      <c r="L87" s="28"/>
      <c r="N87" s="29" t="s">
        <v>39</v>
      </c>
      <c r="P87" s="29"/>
      <c r="Q87" s="29"/>
    </row>
    <row r="88" spans="3:20" ht="12.75">
      <c r="C88" s="30"/>
      <c r="D88" s="31" t="s">
        <v>40</v>
      </c>
      <c r="E88" s="31" t="s">
        <v>54</v>
      </c>
      <c r="F88" s="31" t="s">
        <v>42</v>
      </c>
      <c r="G88" s="31"/>
      <c r="H88" s="31" t="s">
        <v>40</v>
      </c>
      <c r="I88" s="31" t="s">
        <v>43</v>
      </c>
      <c r="J88" s="31" t="s">
        <v>44</v>
      </c>
      <c r="K88" s="31" t="s">
        <v>45</v>
      </c>
      <c r="L88" s="28"/>
      <c r="N88" s="31" t="s">
        <v>54</v>
      </c>
      <c r="O88" s="31" t="s">
        <v>42</v>
      </c>
      <c r="P88" s="31"/>
      <c r="Q88" s="31" t="s">
        <v>40</v>
      </c>
      <c r="R88" s="31" t="s">
        <v>43</v>
      </c>
      <c r="S88" s="31" t="s">
        <v>44</v>
      </c>
      <c r="T88" s="31" t="s">
        <v>45</v>
      </c>
    </row>
    <row r="89" spans="3:20" ht="12.75">
      <c r="C89" s="30"/>
      <c r="D89" s="32" t="s">
        <v>46</v>
      </c>
      <c r="E89" s="32" t="s">
        <v>87</v>
      </c>
      <c r="F89" s="32">
        <v>2020</v>
      </c>
      <c r="G89" s="32"/>
      <c r="H89" s="32" t="s">
        <v>46</v>
      </c>
      <c r="I89" s="32">
        <v>2025</v>
      </c>
      <c r="J89" s="33" t="s">
        <v>48</v>
      </c>
      <c r="K89" s="33">
        <v>2025</v>
      </c>
      <c r="L89" s="28"/>
      <c r="N89" s="32" t="s">
        <v>88</v>
      </c>
      <c r="O89" s="32">
        <v>2025</v>
      </c>
      <c r="P89" s="32"/>
      <c r="Q89" s="32" t="s">
        <v>46</v>
      </c>
      <c r="R89" s="32">
        <v>2030</v>
      </c>
      <c r="S89" s="33" t="s">
        <v>48</v>
      </c>
      <c r="T89" s="33">
        <v>2030</v>
      </c>
    </row>
    <row r="90" spans="3:20" ht="13.5">
      <c r="C90" s="30"/>
      <c r="D90" s="31"/>
      <c r="E90" s="31"/>
      <c r="F90" s="31"/>
      <c r="G90" s="31"/>
      <c r="H90" s="32"/>
      <c r="I90" s="32"/>
      <c r="J90" s="33"/>
      <c r="K90" s="33"/>
      <c r="L90" s="28"/>
      <c r="M90" s="34"/>
      <c r="N90" s="20"/>
      <c r="O90" s="30"/>
      <c r="P90" s="30"/>
      <c r="Q90" s="30" t="s">
        <v>8</v>
      </c>
      <c r="R90" s="35">
        <f>S154</f>
        <v>33.0260268209302</v>
      </c>
      <c r="S90" s="36">
        <f>J91</f>
        <v>-0.11500197817477212</v>
      </c>
      <c r="T90" s="19">
        <f>R90+(R90*S90)</f>
        <v>29.227968405270147</v>
      </c>
    </row>
    <row r="91" spans="3:20" ht="13.5">
      <c r="C91" s="30"/>
      <c r="D91" s="34"/>
      <c r="E91" s="20"/>
      <c r="F91" s="30"/>
      <c r="G91" s="30"/>
      <c r="H91" s="30" t="s">
        <v>8</v>
      </c>
      <c r="I91" s="35">
        <f>J155</f>
        <v>35.761336484171345</v>
      </c>
      <c r="J91" s="36">
        <f>'Migration Rates'!F91</f>
        <v>-0.11500197817477212</v>
      </c>
      <c r="K91" s="19">
        <f>I91+(I91*J91)</f>
        <v>31.64871204631799</v>
      </c>
      <c r="L91" s="28"/>
      <c r="M91" s="30" t="s">
        <v>8</v>
      </c>
      <c r="N91" s="20">
        <f>K91</f>
        <v>31.64871204631799</v>
      </c>
      <c r="O91" s="37">
        <f>'Survival Rates'!R97</f>
        <v>0.9959680113310163</v>
      </c>
      <c r="P91" s="30" t="s">
        <v>50</v>
      </c>
      <c r="Q91" s="30" t="s">
        <v>9</v>
      </c>
      <c r="R91" s="19">
        <f>N91*O91</f>
        <v>31.521104797959307</v>
      </c>
      <c r="S91" s="36">
        <f aca="true" t="shared" si="18" ref="S91:S107">J92</f>
        <v>-0.21528780552978286</v>
      </c>
      <c r="T91" s="19">
        <f>R91+(R91*S91)</f>
        <v>24.734995318132338</v>
      </c>
    </row>
    <row r="92" spans="3:20" ht="12.75">
      <c r="C92" s="30"/>
      <c r="D92" s="30" t="s">
        <v>8</v>
      </c>
      <c r="E92" s="20">
        <f>'2010-2020'!T90</f>
        <v>35.98366389036947</v>
      </c>
      <c r="F92" s="54">
        <f>'Survival Rates'!P97</f>
        <v>0.9959680113310163</v>
      </c>
      <c r="G92" s="30" t="s">
        <v>50</v>
      </c>
      <c r="H92" s="30" t="s">
        <v>9</v>
      </c>
      <c r="I92" s="19">
        <f>E92*F92</f>
        <v>35.83857816529498</v>
      </c>
      <c r="J92" s="36">
        <f>'Migration Rates'!F92</f>
        <v>-0.21528780552978286</v>
      </c>
      <c r="K92" s="19">
        <f>I92+(I92*J92)</f>
        <v>28.122969318781035</v>
      </c>
      <c r="L92" s="28"/>
      <c r="M92" s="30" t="s">
        <v>9</v>
      </c>
      <c r="N92" s="20">
        <f aca="true" t="shared" si="19" ref="N92:N108">K92</f>
        <v>28.122969318781035</v>
      </c>
      <c r="O92" s="37">
        <f>'Survival Rates'!R98</f>
        <v>0.9982105697553233</v>
      </c>
      <c r="P92" s="30" t="s">
        <v>50</v>
      </c>
      <c r="Q92" s="30" t="s">
        <v>10</v>
      </c>
      <c r="R92" s="19">
        <f aca="true" t="shared" si="20" ref="R92:R106">N92*O92</f>
        <v>28.07264522691189</v>
      </c>
      <c r="S92" s="36">
        <f t="shared" si="18"/>
        <v>0.14978651740905619</v>
      </c>
      <c r="T92" s="19">
        <f aca="true" t="shared" si="21" ref="T92:T107">R92+(R92*S92)</f>
        <v>32.27754898991099</v>
      </c>
    </row>
    <row r="93" spans="3:20" ht="12.75">
      <c r="C93" s="30"/>
      <c r="D93" s="30" t="s">
        <v>9</v>
      </c>
      <c r="E93" s="20">
        <f>'2010-2020'!T91</f>
        <v>32.59119270333319</v>
      </c>
      <c r="F93" s="54">
        <f>'Survival Rates'!P98</f>
        <v>0.9982105697553233</v>
      </c>
      <c r="G93" s="30" t="s">
        <v>50</v>
      </c>
      <c r="H93" s="30" t="s">
        <v>10</v>
      </c>
      <c r="I93" s="19">
        <f aca="true" t="shared" si="22" ref="I93:I107">E93*F93</f>
        <v>32.53287303739976</v>
      </c>
      <c r="J93" s="36">
        <f>'Migration Rates'!F93</f>
        <v>0.14978651740905619</v>
      </c>
      <c r="K93" s="19">
        <f aca="true" t="shared" si="23" ref="K93:K108">I93+(I93*J93)</f>
        <v>37.405858790982855</v>
      </c>
      <c r="L93" s="28"/>
      <c r="M93" s="30" t="s">
        <v>10</v>
      </c>
      <c r="N93" s="20">
        <f t="shared" si="19"/>
        <v>37.405858790982855</v>
      </c>
      <c r="O93" s="37">
        <f>'Survival Rates'!R99</f>
        <v>0.9944374441548494</v>
      </c>
      <c r="P93" s="30" t="s">
        <v>50</v>
      </c>
      <c r="Q93" s="30" t="s">
        <v>11</v>
      </c>
      <c r="R93" s="19">
        <f t="shared" si="20"/>
        <v>37.197786612522194</v>
      </c>
      <c r="S93" s="36">
        <f t="shared" si="18"/>
        <v>-0.15178712508952014</v>
      </c>
      <c r="T93" s="19">
        <f t="shared" si="21"/>
        <v>31.55164152291401</v>
      </c>
    </row>
    <row r="94" spans="3:20" ht="12.75">
      <c r="C94" s="30"/>
      <c r="D94" s="30" t="s">
        <v>10</v>
      </c>
      <c r="E94" s="20">
        <f>'2010-2020'!T92</f>
        <v>40.6823927670939</v>
      </c>
      <c r="F94" s="54">
        <f>'Survival Rates'!P99</f>
        <v>0.9944374441548494</v>
      </c>
      <c r="G94" s="30" t="s">
        <v>50</v>
      </c>
      <c r="H94" s="30" t="s">
        <v>11</v>
      </c>
      <c r="I94" s="19">
        <f t="shared" si="22"/>
        <v>40.45609468541259</v>
      </c>
      <c r="J94" s="36">
        <f>'Migration Rates'!F94</f>
        <v>-0.15178712508952014</v>
      </c>
      <c r="K94" s="19">
        <f t="shared" si="23"/>
        <v>34.315380380764395</v>
      </c>
      <c r="L94" s="28"/>
      <c r="M94" s="30" t="s">
        <v>11</v>
      </c>
      <c r="N94" s="20">
        <f t="shared" si="19"/>
        <v>34.315380380764395</v>
      </c>
      <c r="O94" s="37">
        <f>'Survival Rates'!R100</f>
        <v>0.9872885842686348</v>
      </c>
      <c r="P94" s="30" t="s">
        <v>50</v>
      </c>
      <c r="Q94" s="30" t="s">
        <v>12</v>
      </c>
      <c r="R94" s="19">
        <f t="shared" si="20"/>
        <v>33.87918331476457</v>
      </c>
      <c r="S94" s="36">
        <f t="shared" si="18"/>
        <v>-0.15160437810206448</v>
      </c>
      <c r="T94" s="19">
        <f t="shared" si="21"/>
        <v>28.742950797723847</v>
      </c>
    </row>
    <row r="95" spans="3:20" ht="12.75">
      <c r="C95" s="30"/>
      <c r="D95" s="30" t="s">
        <v>11</v>
      </c>
      <c r="E95" s="20">
        <f>'2010-2020'!T93</f>
        <v>35.18938534961631</v>
      </c>
      <c r="F95" s="54">
        <f>'Survival Rates'!P100</f>
        <v>0.9872885842686348</v>
      </c>
      <c r="G95" s="30" t="s">
        <v>50</v>
      </c>
      <c r="H95" s="30" t="s">
        <v>12</v>
      </c>
      <c r="I95" s="19">
        <f t="shared" si="22"/>
        <v>34.742078443106124</v>
      </c>
      <c r="J95" s="36">
        <f>'Migration Rates'!F95</f>
        <v>-0.15160437810206448</v>
      </c>
      <c r="K95" s="19">
        <f t="shared" si="23"/>
        <v>29.47502724676588</v>
      </c>
      <c r="L95" s="28"/>
      <c r="M95" s="30" t="s">
        <v>12</v>
      </c>
      <c r="N95" s="20">
        <f t="shared" si="19"/>
        <v>29.47502724676588</v>
      </c>
      <c r="O95" s="37">
        <f>'Survival Rates'!R101</f>
        <v>0.9826814600605265</v>
      </c>
      <c r="P95" s="30" t="s">
        <v>50</v>
      </c>
      <c r="Q95" s="30" t="s">
        <v>13</v>
      </c>
      <c r="R95" s="19">
        <f t="shared" si="20"/>
        <v>28.964562810175696</v>
      </c>
      <c r="S95" s="36">
        <f t="shared" si="18"/>
        <v>0.9083263182730221</v>
      </c>
      <c r="T95" s="19">
        <f t="shared" si="21"/>
        <v>55.27383750793028</v>
      </c>
    </row>
    <row r="96" spans="3:20" ht="12.75">
      <c r="C96" s="30"/>
      <c r="D96" s="30" t="s">
        <v>12</v>
      </c>
      <c r="E96" s="20">
        <f>'2010-2020'!T94</f>
        <v>24.712626480151307</v>
      </c>
      <c r="F96" s="54">
        <f>'Survival Rates'!P101</f>
        <v>0.9826814600605265</v>
      </c>
      <c r="G96" s="30" t="s">
        <v>50</v>
      </c>
      <c r="H96" s="30" t="s">
        <v>13</v>
      </c>
      <c r="I96" s="19">
        <f t="shared" si="22"/>
        <v>24.284639871445517</v>
      </c>
      <c r="J96" s="36">
        <f>'Migration Rates'!F96</f>
        <v>0.9083263182730221</v>
      </c>
      <c r="K96" s="19">
        <f t="shared" si="23"/>
        <v>46.34301739646186</v>
      </c>
      <c r="L96" s="28"/>
      <c r="M96" s="30" t="s">
        <v>13</v>
      </c>
      <c r="N96" s="20">
        <f t="shared" si="19"/>
        <v>46.34301739646186</v>
      </c>
      <c r="O96" s="37">
        <f>'Survival Rates'!R102</f>
        <v>0.9789350218190007</v>
      </c>
      <c r="P96" s="30" t="s">
        <v>50</v>
      </c>
      <c r="Q96" s="30" t="s">
        <v>14</v>
      </c>
      <c r="R96" s="19">
        <f t="shared" si="20"/>
        <v>45.36680274616372</v>
      </c>
      <c r="S96" s="36">
        <f t="shared" si="18"/>
        <v>0.47772344814994877</v>
      </c>
      <c r="T96" s="19">
        <f t="shared" si="21"/>
        <v>67.03958818559963</v>
      </c>
    </row>
    <row r="97" spans="3:20" ht="12.75">
      <c r="C97" s="30"/>
      <c r="D97" s="30" t="s">
        <v>13</v>
      </c>
      <c r="E97" s="20">
        <f>'2010-2020'!T95</f>
        <v>74.4954322923955</v>
      </c>
      <c r="F97" s="54">
        <f>'Survival Rates'!P102</f>
        <v>0.9789350218190007</v>
      </c>
      <c r="G97" s="30" t="s">
        <v>50</v>
      </c>
      <c r="H97" s="30" t="s">
        <v>14</v>
      </c>
      <c r="I97" s="19">
        <f t="shared" si="22"/>
        <v>72.92618763657208</v>
      </c>
      <c r="J97" s="36">
        <f>'Migration Rates'!F97</f>
        <v>0.47772344814994877</v>
      </c>
      <c r="K97" s="19">
        <f t="shared" si="23"/>
        <v>107.76473745474546</v>
      </c>
      <c r="L97" s="28"/>
      <c r="M97" s="30" t="s">
        <v>14</v>
      </c>
      <c r="N97" s="20">
        <f t="shared" si="19"/>
        <v>107.76473745474546</v>
      </c>
      <c r="O97" s="37">
        <f>'Survival Rates'!R103</f>
        <v>0.9738447879584097</v>
      </c>
      <c r="P97" s="30" t="s">
        <v>50</v>
      </c>
      <c r="Q97" s="30" t="s">
        <v>15</v>
      </c>
      <c r="R97" s="19">
        <f t="shared" si="20"/>
        <v>104.94612789601028</v>
      </c>
      <c r="S97" s="36">
        <f t="shared" si="18"/>
        <v>-0.0019864897550810057</v>
      </c>
      <c r="T97" s="19">
        <f t="shared" si="21"/>
        <v>104.73765348810943</v>
      </c>
    </row>
    <row r="98" spans="3:20" ht="12.75">
      <c r="C98" s="30"/>
      <c r="D98" s="30" t="s">
        <v>14</v>
      </c>
      <c r="E98" s="20">
        <f>'2010-2020'!T96</f>
        <v>105.37822779264303</v>
      </c>
      <c r="F98" s="54">
        <f>'Survival Rates'!P103</f>
        <v>0.9738447879584097</v>
      </c>
      <c r="G98" s="30" t="s">
        <v>50</v>
      </c>
      <c r="H98" s="30" t="s">
        <v>15</v>
      </c>
      <c r="I98" s="19">
        <f t="shared" si="22"/>
        <v>102.62203790015944</v>
      </c>
      <c r="J98" s="36">
        <f>'Migration Rates'!F98</f>
        <v>-0.0019864897550810057</v>
      </c>
      <c r="K98" s="19">
        <f t="shared" si="23"/>
        <v>102.41818027322525</v>
      </c>
      <c r="L98" s="28"/>
      <c r="M98" s="30" t="s">
        <v>15</v>
      </c>
      <c r="N98" s="20">
        <f t="shared" si="19"/>
        <v>102.41818027322525</v>
      </c>
      <c r="O98" s="37">
        <f>'Survival Rates'!R104</f>
        <v>0.9678935934417725</v>
      </c>
      <c r="P98" s="30" t="s">
        <v>50</v>
      </c>
      <c r="Q98" s="30" t="s">
        <v>16</v>
      </c>
      <c r="R98" s="19">
        <f t="shared" si="20"/>
        <v>99.12990053841924</v>
      </c>
      <c r="S98" s="36">
        <f t="shared" si="18"/>
        <v>-0.2020307022873763</v>
      </c>
      <c r="T98" s="19">
        <f t="shared" si="21"/>
        <v>79.10261711496463</v>
      </c>
    </row>
    <row r="99" spans="3:20" ht="12.75">
      <c r="C99" s="30"/>
      <c r="D99" s="30" t="s">
        <v>15</v>
      </c>
      <c r="E99" s="20">
        <f>'2010-2020'!T97</f>
        <v>99.33116311754281</v>
      </c>
      <c r="F99" s="54">
        <f>'Survival Rates'!P104</f>
        <v>0.9678935934417725</v>
      </c>
      <c r="G99" s="30" t="s">
        <v>50</v>
      </c>
      <c r="H99" s="30" t="s">
        <v>16</v>
      </c>
      <c r="I99" s="19">
        <f t="shared" si="22"/>
        <v>96.14199641058937</v>
      </c>
      <c r="J99" s="36">
        <f>'Migration Rates'!F99</f>
        <v>-0.2020307022873763</v>
      </c>
      <c r="K99" s="19">
        <f t="shared" si="23"/>
        <v>76.71836135644759</v>
      </c>
      <c r="L99" s="28"/>
      <c r="M99" s="30" t="s">
        <v>16</v>
      </c>
      <c r="N99" s="20">
        <f t="shared" si="19"/>
        <v>76.71836135644759</v>
      </c>
      <c r="O99" s="37">
        <f>'Survival Rates'!R105</f>
        <v>0.9612427141901514</v>
      </c>
      <c r="P99" s="30" t="s">
        <v>50</v>
      </c>
      <c r="Q99" s="30" t="s">
        <v>17</v>
      </c>
      <c r="R99" s="19">
        <f t="shared" si="20"/>
        <v>73.74496589849251</v>
      </c>
      <c r="S99" s="36">
        <f t="shared" si="18"/>
        <v>0.06827723322536694</v>
      </c>
      <c r="T99" s="19">
        <f t="shared" si="21"/>
        <v>78.78006813434061</v>
      </c>
    </row>
    <row r="100" spans="3:20" ht="12.75">
      <c r="C100" s="30"/>
      <c r="D100" s="30" t="s">
        <v>16</v>
      </c>
      <c r="E100" s="20">
        <f>'2010-2020'!T98</f>
        <v>71.2292632284018</v>
      </c>
      <c r="F100" s="54">
        <f>'Survival Rates'!P105</f>
        <v>0.9612427141901514</v>
      </c>
      <c r="G100" s="30" t="s">
        <v>50</v>
      </c>
      <c r="H100" s="30" t="s">
        <v>17</v>
      </c>
      <c r="I100" s="19">
        <f t="shared" si="22"/>
        <v>68.4686103154337</v>
      </c>
      <c r="J100" s="36">
        <f>'Migration Rates'!F100</f>
        <v>0.06827723322536694</v>
      </c>
      <c r="K100" s="19">
        <f t="shared" si="23"/>
        <v>73.14345759055732</v>
      </c>
      <c r="L100" s="28"/>
      <c r="M100" s="30" t="s">
        <v>17</v>
      </c>
      <c r="N100" s="20">
        <f t="shared" si="19"/>
        <v>73.14345759055732</v>
      </c>
      <c r="O100" s="37">
        <f>'Survival Rates'!R106</f>
        <v>0.9457383917417818</v>
      </c>
      <c r="P100" s="30" t="s">
        <v>50</v>
      </c>
      <c r="Q100" s="30" t="s">
        <v>18</v>
      </c>
      <c r="R100" s="19">
        <f t="shared" si="20"/>
        <v>69.1745759481269</v>
      </c>
      <c r="S100" s="36">
        <f t="shared" si="18"/>
        <v>0.31134109846800473</v>
      </c>
      <c r="T100" s="19">
        <f t="shared" si="21"/>
        <v>90.71146440987515</v>
      </c>
    </row>
    <row r="101" spans="3:20" ht="12.75">
      <c r="C101" s="30"/>
      <c r="D101" s="30" t="s">
        <v>17</v>
      </c>
      <c r="E101" s="20">
        <f>'2010-2020'!T99</f>
        <v>100.28242807381973</v>
      </c>
      <c r="F101" s="54">
        <f>'Survival Rates'!P106</f>
        <v>0.9457383917417818</v>
      </c>
      <c r="G101" s="30" t="s">
        <v>50</v>
      </c>
      <c r="H101" s="30" t="s">
        <v>18</v>
      </c>
      <c r="I101" s="19">
        <f t="shared" si="22"/>
        <v>94.84094224649517</v>
      </c>
      <c r="J101" s="36">
        <f>'Migration Rates'!F101</f>
        <v>0.31134109846800473</v>
      </c>
      <c r="K101" s="19">
        <f t="shared" si="23"/>
        <v>124.36882538525958</v>
      </c>
      <c r="L101" s="28"/>
      <c r="M101" s="30" t="s">
        <v>18</v>
      </c>
      <c r="N101" s="20">
        <f t="shared" si="19"/>
        <v>124.36882538525958</v>
      </c>
      <c r="O101" s="37">
        <f>'Survival Rates'!R107</f>
        <v>0.9200448453757637</v>
      </c>
      <c r="P101" s="30" t="s">
        <v>50</v>
      </c>
      <c r="Q101" s="30" t="s">
        <v>19</v>
      </c>
      <c r="R101" s="19">
        <f t="shared" si="20"/>
        <v>114.42489672114651</v>
      </c>
      <c r="S101" s="36">
        <f t="shared" si="18"/>
        <v>0.17965036433412446</v>
      </c>
      <c r="T101" s="19">
        <f t="shared" si="21"/>
        <v>134.98137110599504</v>
      </c>
    </row>
    <row r="102" spans="3:20" ht="12.75">
      <c r="C102" s="30"/>
      <c r="D102" s="30" t="s">
        <v>18</v>
      </c>
      <c r="E102" s="20">
        <f>'2010-2020'!T100</f>
        <v>61.12280857296663</v>
      </c>
      <c r="F102" s="54">
        <f>'Survival Rates'!P107</f>
        <v>0.9200448453757637</v>
      </c>
      <c r="G102" s="30" t="s">
        <v>50</v>
      </c>
      <c r="H102" s="30" t="s">
        <v>19</v>
      </c>
      <c r="I102" s="19">
        <f t="shared" si="22"/>
        <v>56.23572496244749</v>
      </c>
      <c r="J102" s="36">
        <f>'Migration Rates'!F102</f>
        <v>0.17965036433412446</v>
      </c>
      <c r="K102" s="19">
        <f t="shared" si="23"/>
        <v>66.3384934405448</v>
      </c>
      <c r="L102" s="28"/>
      <c r="M102" s="30" t="s">
        <v>19</v>
      </c>
      <c r="N102" s="20">
        <f t="shared" si="19"/>
        <v>66.3384934405448</v>
      </c>
      <c r="O102" s="37">
        <f>'Survival Rates'!R108</f>
        <v>0.8850602886610619</v>
      </c>
      <c r="P102" s="30" t="s">
        <v>50</v>
      </c>
      <c r="Q102" s="30" t="s">
        <v>20</v>
      </c>
      <c r="R102" s="19">
        <f t="shared" si="20"/>
        <v>58.71356615382854</v>
      </c>
      <c r="S102" s="36">
        <f t="shared" si="18"/>
        <v>-0.2573395971727735</v>
      </c>
      <c r="T102" s="19">
        <f t="shared" si="21"/>
        <v>43.604240691225314</v>
      </c>
    </row>
    <row r="103" spans="3:20" ht="12.75">
      <c r="C103" s="30"/>
      <c r="D103" s="30" t="s">
        <v>19</v>
      </c>
      <c r="E103" s="20">
        <f>'2010-2020'!T101</f>
        <v>42.64439893175225</v>
      </c>
      <c r="F103" s="54">
        <f>'Survival Rates'!P108</f>
        <v>0.8850602886610619</v>
      </c>
      <c r="G103" s="30" t="s">
        <v>50</v>
      </c>
      <c r="H103" s="30" t="s">
        <v>20</v>
      </c>
      <c r="I103" s="19">
        <f t="shared" si="22"/>
        <v>37.74286402831412</v>
      </c>
      <c r="J103" s="36">
        <f>'Migration Rates'!F103</f>
        <v>-0.2573395971727735</v>
      </c>
      <c r="K103" s="19">
        <f t="shared" si="23"/>
        <v>28.030130603121002</v>
      </c>
      <c r="L103" s="28"/>
      <c r="M103" s="30" t="s">
        <v>20</v>
      </c>
      <c r="N103" s="20">
        <f t="shared" si="19"/>
        <v>28.030130603121002</v>
      </c>
      <c r="O103" s="37">
        <f>'Survival Rates'!R109</f>
        <v>0.8398857438213969</v>
      </c>
      <c r="P103" s="30" t="s">
        <v>50</v>
      </c>
      <c r="Q103" s="30" t="s">
        <v>21</v>
      </c>
      <c r="R103" s="19">
        <f t="shared" si="20"/>
        <v>23.542107091013182</v>
      </c>
      <c r="S103" s="36">
        <f t="shared" si="18"/>
        <v>0.15971772696725958</v>
      </c>
      <c r="T103" s="19">
        <f t="shared" si="21"/>
        <v>27.302198923609613</v>
      </c>
    </row>
    <row r="104" spans="3:20" ht="12.75">
      <c r="C104" s="30"/>
      <c r="D104" s="30" t="s">
        <v>20</v>
      </c>
      <c r="E104" s="20">
        <f>'2010-2020'!T102</f>
        <v>46.245668786701245</v>
      </c>
      <c r="F104" s="54">
        <f>'Survival Rates'!P109</f>
        <v>0.8398857438213969</v>
      </c>
      <c r="G104" s="30" t="s">
        <v>50</v>
      </c>
      <c r="H104" s="30" t="s">
        <v>21</v>
      </c>
      <c r="I104" s="19">
        <f t="shared" si="22"/>
        <v>38.84107792743653</v>
      </c>
      <c r="J104" s="36">
        <f>'Migration Rates'!F104</f>
        <v>0.15971772696725958</v>
      </c>
      <c r="K104" s="19">
        <f t="shared" si="23"/>
        <v>45.04468660696489</v>
      </c>
      <c r="L104" s="28"/>
      <c r="M104" s="30" t="s">
        <v>21</v>
      </c>
      <c r="N104" s="20">
        <f t="shared" si="19"/>
        <v>45.04468660696489</v>
      </c>
      <c r="O104" s="37">
        <f>'Survival Rates'!R110</f>
        <v>0.7850375817661503</v>
      </c>
      <c r="P104" s="30" t="s">
        <v>50</v>
      </c>
      <c r="Q104" s="30" t="s">
        <v>22</v>
      </c>
      <c r="R104" s="19">
        <f t="shared" si="20"/>
        <v>35.361771845345814</v>
      </c>
      <c r="S104" s="36">
        <f t="shared" si="18"/>
        <v>0.6283942056413018</v>
      </c>
      <c r="T104" s="19">
        <f t="shared" si="21"/>
        <v>57.58290437417085</v>
      </c>
    </row>
    <row r="105" spans="3:20" ht="12.75">
      <c r="C105" s="30"/>
      <c r="D105" s="30" t="s">
        <v>21</v>
      </c>
      <c r="E105" s="20">
        <f>'2010-2020'!T103</f>
        <v>12.030688294102918</v>
      </c>
      <c r="F105" s="54">
        <f>'Survival Rates'!P110</f>
        <v>0.7850375817661503</v>
      </c>
      <c r="G105" s="30" t="s">
        <v>50</v>
      </c>
      <c r="H105" s="30" t="s">
        <v>22</v>
      </c>
      <c r="I105" s="19">
        <f t="shared" si="22"/>
        <v>9.444542445384887</v>
      </c>
      <c r="J105" s="36">
        <f>'Migration Rates'!F105</f>
        <v>0.6283942056413018</v>
      </c>
      <c r="K105" s="19">
        <f t="shared" si="23"/>
        <v>15.37943819299808</v>
      </c>
      <c r="L105" s="28"/>
      <c r="M105" s="30" t="s">
        <v>22</v>
      </c>
      <c r="N105" s="20">
        <f t="shared" si="19"/>
        <v>15.37943819299808</v>
      </c>
      <c r="O105" s="37">
        <f>'Survival Rates'!R111</f>
        <v>0.7163955061280479</v>
      </c>
      <c r="P105" s="30" t="s">
        <v>50</v>
      </c>
      <c r="Q105" s="30" t="s">
        <v>23</v>
      </c>
      <c r="R105" s="19">
        <f t="shared" si="20"/>
        <v>11.01776040823789</v>
      </c>
      <c r="S105" s="36">
        <f t="shared" si="18"/>
        <v>-0.21762480774068696</v>
      </c>
      <c r="T105" s="19">
        <f t="shared" si="21"/>
        <v>8.620022417662167</v>
      </c>
    </row>
    <row r="106" spans="3:20" ht="12.75">
      <c r="C106" s="30"/>
      <c r="D106" s="30" t="s">
        <v>22</v>
      </c>
      <c r="E106" s="20">
        <f>'2010-2020'!T104</f>
        <v>17.69239630697931</v>
      </c>
      <c r="F106" s="54">
        <f>'Survival Rates'!P111</f>
        <v>0.7163955061280479</v>
      </c>
      <c r="G106" s="30" t="s">
        <v>50</v>
      </c>
      <c r="H106" s="30" t="s">
        <v>23</v>
      </c>
      <c r="I106" s="19">
        <f t="shared" si="22"/>
        <v>12.67475320695645</v>
      </c>
      <c r="J106" s="36">
        <f>'Migration Rates'!F106</f>
        <v>-0.21762480774068696</v>
      </c>
      <c r="K106" s="19">
        <f t="shared" si="23"/>
        <v>9.916412477131896</v>
      </c>
      <c r="L106" s="28"/>
      <c r="M106" s="30" t="s">
        <v>23</v>
      </c>
      <c r="N106" s="20">
        <f t="shared" si="19"/>
        <v>9.916412477131896</v>
      </c>
      <c r="O106" s="37">
        <f>'Survival Rates'!R112</f>
        <v>0.6338432174030586</v>
      </c>
      <c r="P106" s="30" t="s">
        <v>50</v>
      </c>
      <c r="Q106" s="30" t="s">
        <v>24</v>
      </c>
      <c r="R106" s="19">
        <f t="shared" si="20"/>
        <v>6.285450789601115</v>
      </c>
      <c r="S106" s="36">
        <f t="shared" si="18"/>
        <v>0.03805082591060663</v>
      </c>
      <c r="T106" s="19">
        <f t="shared" si="21"/>
        <v>6.5246173833659125</v>
      </c>
    </row>
    <row r="107" spans="3:20" ht="12.75">
      <c r="C107" s="30"/>
      <c r="D107" s="30" t="s">
        <v>23</v>
      </c>
      <c r="E107" s="20">
        <f>'2010-2020'!T105</f>
        <v>16.87119313518261</v>
      </c>
      <c r="F107" s="54">
        <f>'Survival Rates'!P112</f>
        <v>0.6338432174030586</v>
      </c>
      <c r="G107" s="30" t="s">
        <v>50</v>
      </c>
      <c r="H107" s="30" t="s">
        <v>24</v>
      </c>
      <c r="I107" s="19">
        <f t="shared" si="22"/>
        <v>10.693691338232542</v>
      </c>
      <c r="J107" s="36">
        <f>'Migration Rates'!F107</f>
        <v>0.03805082591060663</v>
      </c>
      <c r="K107" s="19">
        <f t="shared" si="23"/>
        <v>11.100595125685391</v>
      </c>
      <c r="L107" s="28"/>
      <c r="M107" s="30" t="s">
        <v>24</v>
      </c>
      <c r="N107" s="20">
        <f t="shared" si="19"/>
        <v>11.100595125685391</v>
      </c>
      <c r="O107" s="37">
        <f>'Survival Rates'!R113</f>
        <v>0.5384755005110408</v>
      </c>
      <c r="P107" s="30" t="s">
        <v>50</v>
      </c>
      <c r="Q107" s="30" t="s">
        <v>25</v>
      </c>
      <c r="R107" s="19">
        <f>(N107*O107)+(N108*O108)</f>
        <v>10.537391873740898</v>
      </c>
      <c r="S107" s="36">
        <f t="shared" si="18"/>
        <v>0.41497134400257407</v>
      </c>
      <c r="T107" s="19">
        <f t="shared" si="21"/>
        <v>14.91010754186896</v>
      </c>
    </row>
    <row r="108" spans="3:18" ht="12.75">
      <c r="C108" s="30"/>
      <c r="D108" s="30" t="s">
        <v>24</v>
      </c>
      <c r="E108" s="20">
        <f>'2010-2020'!T106</f>
        <v>8.648694120768285</v>
      </c>
      <c r="F108" s="54">
        <f>'Survival Rates'!P113</f>
        <v>0.5384755005110408</v>
      </c>
      <c r="G108" s="30" t="s">
        <v>50</v>
      </c>
      <c r="H108" s="30" t="s">
        <v>25</v>
      </c>
      <c r="I108" s="19">
        <f>(E108*F108)+(E109*F109)</f>
        <v>8.662902960252033</v>
      </c>
      <c r="J108" s="36">
        <f>'Migration Rates'!F108</f>
        <v>0.41497134400257407</v>
      </c>
      <c r="K108" s="19">
        <f t="shared" si="23"/>
        <v>12.257759444631697</v>
      </c>
      <c r="L108" s="28"/>
      <c r="M108" s="38" t="s">
        <v>25</v>
      </c>
      <c r="N108" s="20">
        <f t="shared" si="19"/>
        <v>12.257759444631697</v>
      </c>
      <c r="O108" s="37">
        <f>'Survival Rates'!R114</f>
        <v>0.3720087164432072</v>
      </c>
      <c r="P108" s="38" t="s">
        <v>51</v>
      </c>
      <c r="Q108" s="38" t="s">
        <v>52</v>
      </c>
      <c r="R108" s="30"/>
    </row>
    <row r="109" spans="3:20" ht="12.75">
      <c r="C109" s="30"/>
      <c r="D109" s="38" t="s">
        <v>25</v>
      </c>
      <c r="E109" s="20">
        <f>'2010-2020'!T107</f>
        <v>10.768008618464673</v>
      </c>
      <c r="F109" s="54">
        <f>'Survival Rates'!P114</f>
        <v>0.3720087164432072</v>
      </c>
      <c r="G109" s="38" t="s">
        <v>51</v>
      </c>
      <c r="H109" s="38" t="s">
        <v>52</v>
      </c>
      <c r="I109" s="30"/>
      <c r="L109" s="28"/>
      <c r="M109" s="38" t="s">
        <v>53</v>
      </c>
      <c r="N109" s="39">
        <f>SUM(N91:N108)</f>
        <v>879.7920431313869</v>
      </c>
      <c r="O109" s="38"/>
      <c r="P109" s="38"/>
      <c r="Q109" s="38"/>
      <c r="R109" s="30"/>
      <c r="T109" s="19">
        <f>SUM(T90:T107)</f>
        <v>915.7057963126689</v>
      </c>
    </row>
    <row r="110" spans="3:12" ht="12.75">
      <c r="C110" s="30"/>
      <c r="D110" s="38" t="s">
        <v>26</v>
      </c>
      <c r="E110" s="39">
        <f>SUM(E92:E109)</f>
        <v>835.8996324622849</v>
      </c>
      <c r="F110" s="38"/>
      <c r="G110" s="38"/>
      <c r="H110" s="38" t="s">
        <v>26</v>
      </c>
      <c r="I110" s="30"/>
      <c r="K110" s="19">
        <f>SUM(K91:K108)</f>
        <v>879.7920431313869</v>
      </c>
      <c r="L110" s="28"/>
    </row>
    <row r="111" spans="3:12" ht="12.75">
      <c r="C111" s="30"/>
      <c r="D111" s="30"/>
      <c r="E111" s="30"/>
      <c r="F111" s="30"/>
      <c r="G111" s="30"/>
      <c r="H111" s="30"/>
      <c r="I111" s="30"/>
      <c r="L111" s="28"/>
    </row>
    <row r="112" spans="3:12" ht="12.75">
      <c r="C112" s="30"/>
      <c r="D112" s="30"/>
      <c r="E112" s="30"/>
      <c r="F112" s="30"/>
      <c r="G112" s="30"/>
      <c r="H112" s="30"/>
      <c r="I112" s="30"/>
      <c r="L112" s="28"/>
    </row>
    <row r="113" spans="3:12" ht="12.75">
      <c r="C113" s="30"/>
      <c r="D113" s="30"/>
      <c r="E113" s="30"/>
      <c r="F113" s="30"/>
      <c r="G113" s="30"/>
      <c r="H113" s="30"/>
      <c r="I113" s="30"/>
      <c r="L113" s="28"/>
    </row>
    <row r="114" spans="3:13" ht="12.75">
      <c r="C114" s="30"/>
      <c r="D114" s="30"/>
      <c r="E114" s="30"/>
      <c r="F114" s="30"/>
      <c r="G114" s="30"/>
      <c r="H114" s="30"/>
      <c r="I114" s="30"/>
      <c r="L114" s="28"/>
      <c r="M114" s="3" t="s">
        <v>80</v>
      </c>
    </row>
    <row r="115" spans="3:13" ht="12.75">
      <c r="C115" s="30"/>
      <c r="D115" s="3" t="s">
        <v>89</v>
      </c>
      <c r="L115" s="28"/>
      <c r="M115" s="3" t="s">
        <v>57</v>
      </c>
    </row>
    <row r="116" spans="3:19" ht="12.75">
      <c r="C116" s="30"/>
      <c r="D116" s="3" t="s">
        <v>57</v>
      </c>
      <c r="L116" s="28"/>
      <c r="M116" s="41"/>
      <c r="N116" s="29" t="s">
        <v>58</v>
      </c>
      <c r="O116" s="29"/>
      <c r="P116" s="29" t="s">
        <v>58</v>
      </c>
      <c r="Q116" s="42"/>
      <c r="R116" s="42"/>
      <c r="S116" s="29" t="s">
        <v>59</v>
      </c>
    </row>
    <row r="117" spans="3:19" ht="12.75">
      <c r="C117" s="30"/>
      <c r="D117" s="41"/>
      <c r="E117" s="29" t="s">
        <v>58</v>
      </c>
      <c r="F117" s="29"/>
      <c r="G117" s="29" t="s">
        <v>58</v>
      </c>
      <c r="H117" s="42"/>
      <c r="I117" s="42"/>
      <c r="J117" s="29" t="s">
        <v>59</v>
      </c>
      <c r="L117" s="28"/>
      <c r="M117" s="29" t="s">
        <v>60</v>
      </c>
      <c r="N117" s="29" t="s">
        <v>61</v>
      </c>
      <c r="O117" s="29" t="s">
        <v>60</v>
      </c>
      <c r="P117" s="29" t="s">
        <v>61</v>
      </c>
      <c r="Q117" s="29" t="s">
        <v>62</v>
      </c>
      <c r="R117" s="29" t="s">
        <v>63</v>
      </c>
      <c r="S117" s="29" t="s">
        <v>64</v>
      </c>
    </row>
    <row r="118" spans="3:19" ht="12.75">
      <c r="C118" s="30"/>
      <c r="D118" s="29" t="s">
        <v>60</v>
      </c>
      <c r="E118" s="29" t="s">
        <v>61</v>
      </c>
      <c r="F118" s="29" t="s">
        <v>60</v>
      </c>
      <c r="G118" s="29" t="s">
        <v>61</v>
      </c>
      <c r="H118" s="29" t="s">
        <v>62</v>
      </c>
      <c r="I118" s="29" t="s">
        <v>63</v>
      </c>
      <c r="J118" s="29" t="s">
        <v>64</v>
      </c>
      <c r="L118" s="28"/>
      <c r="M118" s="33">
        <v>2025</v>
      </c>
      <c r="N118" s="33">
        <v>2025</v>
      </c>
      <c r="O118" s="33">
        <v>2030</v>
      </c>
      <c r="P118" s="33">
        <v>2030</v>
      </c>
      <c r="Q118" s="33" t="s">
        <v>65</v>
      </c>
      <c r="R118" s="33" t="s">
        <v>66</v>
      </c>
      <c r="S118" s="33" t="s">
        <v>67</v>
      </c>
    </row>
    <row r="119" spans="3:19" ht="12.75">
      <c r="C119" s="30"/>
      <c r="D119" s="33">
        <v>2020</v>
      </c>
      <c r="E119" s="33">
        <v>2020</v>
      </c>
      <c r="F119" s="33">
        <v>2025</v>
      </c>
      <c r="G119" s="33">
        <v>2025</v>
      </c>
      <c r="H119" s="33" t="s">
        <v>65</v>
      </c>
      <c r="I119" s="33" t="s">
        <v>66</v>
      </c>
      <c r="J119" s="33" t="s">
        <v>67</v>
      </c>
      <c r="L119" s="28"/>
      <c r="M119" s="42" t="s">
        <v>10</v>
      </c>
      <c r="N119" s="43">
        <f>N12</f>
        <v>227.65262313189479</v>
      </c>
      <c r="O119" s="42" t="s">
        <v>11</v>
      </c>
      <c r="P119" s="19">
        <f>T12</f>
        <v>194.32334020277847</v>
      </c>
      <c r="Q119" s="44">
        <f>AVERAGE(N119,P119)</f>
        <v>210.9879816673366</v>
      </c>
      <c r="R119" s="45">
        <f>'Fertility Rates'!U9</f>
        <v>0.004</v>
      </c>
      <c r="S119" s="19">
        <f>Q119*R119</f>
        <v>0.8439519266693465</v>
      </c>
    </row>
    <row r="120" spans="3:19" ht="12.75">
      <c r="C120" s="30"/>
      <c r="D120" s="42" t="s">
        <v>10</v>
      </c>
      <c r="E120" s="43">
        <f>E13</f>
        <v>237.9918325193434</v>
      </c>
      <c r="F120" s="42" t="s">
        <v>11</v>
      </c>
      <c r="G120" s="19">
        <f>K13</f>
        <v>203.14884669413527</v>
      </c>
      <c r="H120" s="44">
        <f>AVERAGE(E120,G120)</f>
        <v>220.57033960673934</v>
      </c>
      <c r="I120" s="45">
        <f>'Fertility Rates'!S9</f>
        <v>0.004</v>
      </c>
      <c r="J120" s="19">
        <f>H120*I120</f>
        <v>0.8822813584269573</v>
      </c>
      <c r="L120" s="28"/>
      <c r="M120" s="42" t="s">
        <v>11</v>
      </c>
      <c r="N120" s="43">
        <f aca="true" t="shared" si="24" ref="N120:N126">N13</f>
        <v>203.14884669413527</v>
      </c>
      <c r="O120" s="42" t="s">
        <v>12</v>
      </c>
      <c r="P120" s="19">
        <f aca="true" t="shared" si="25" ref="P120:P126">T13</f>
        <v>163.95150904547057</v>
      </c>
      <c r="Q120" s="44">
        <f aca="true" t="shared" si="26" ref="Q120:Q126">AVERAGE(N120,P120)</f>
        <v>183.55017786980292</v>
      </c>
      <c r="R120" s="45">
        <f>'Fertility Rates'!U10</f>
        <v>0.23600000000000004</v>
      </c>
      <c r="S120" s="19">
        <f aca="true" t="shared" si="27" ref="S120:S126">Q120*R120</f>
        <v>43.317841977273496</v>
      </c>
    </row>
    <row r="121" spans="3:19" ht="12.75">
      <c r="C121" s="30"/>
      <c r="D121" s="42" t="s">
        <v>11</v>
      </c>
      <c r="E121" s="43">
        <f aca="true" t="shared" si="28" ref="E121:E127">E14</f>
        <v>208.43434917746924</v>
      </c>
      <c r="F121" s="42" t="s">
        <v>12</v>
      </c>
      <c r="G121" s="19">
        <f aca="true" t="shared" si="29" ref="G121:G127">K14</f>
        <v>168.21717986914453</v>
      </c>
      <c r="H121" s="44">
        <f aca="true" t="shared" si="30" ref="H121:H127">AVERAGE(E121,G121)</f>
        <v>188.32576452330687</v>
      </c>
      <c r="I121" s="45">
        <f>'Fertility Rates'!S10</f>
        <v>0.23600000000000004</v>
      </c>
      <c r="J121" s="19">
        <f aca="true" t="shared" si="31" ref="J121:J127">H121*I121</f>
        <v>44.44488042750043</v>
      </c>
      <c r="L121" s="28"/>
      <c r="M121" s="42" t="s">
        <v>12</v>
      </c>
      <c r="N121" s="43">
        <f t="shared" si="24"/>
        <v>168.21717986914453</v>
      </c>
      <c r="O121" s="42" t="s">
        <v>13</v>
      </c>
      <c r="P121" s="19">
        <f t="shared" si="25"/>
        <v>183.68549597084126</v>
      </c>
      <c r="Q121" s="44">
        <f t="shared" si="26"/>
        <v>175.9513379199929</v>
      </c>
      <c r="R121" s="45">
        <f>'Fertility Rates'!U11</f>
        <v>0.5245000000000001</v>
      </c>
      <c r="S121" s="19">
        <f t="shared" si="27"/>
        <v>92.28647673903629</v>
      </c>
    </row>
    <row r="122" spans="3:19" ht="12.75">
      <c r="C122" s="30"/>
      <c r="D122" s="42" t="s">
        <v>12</v>
      </c>
      <c r="E122" s="43">
        <f t="shared" si="28"/>
        <v>165.9304205432825</v>
      </c>
      <c r="F122" s="42" t="s">
        <v>13</v>
      </c>
      <c r="G122" s="19">
        <f t="shared" si="29"/>
        <v>181.1884589781651</v>
      </c>
      <c r="H122" s="44">
        <f t="shared" si="30"/>
        <v>173.55943976072382</v>
      </c>
      <c r="I122" s="45">
        <f>'Fertility Rates'!S11</f>
        <v>0.5245000000000001</v>
      </c>
      <c r="J122" s="19">
        <f t="shared" si="31"/>
        <v>91.03192615449966</v>
      </c>
      <c r="L122" s="28"/>
      <c r="M122" s="42" t="s">
        <v>13</v>
      </c>
      <c r="N122" s="43">
        <f t="shared" si="24"/>
        <v>181.1884589781651</v>
      </c>
      <c r="O122" s="42" t="s">
        <v>14</v>
      </c>
      <c r="P122" s="19">
        <f t="shared" si="25"/>
        <v>187.3778843441193</v>
      </c>
      <c r="Q122" s="44">
        <f t="shared" si="26"/>
        <v>184.2831716611422</v>
      </c>
      <c r="R122" s="45">
        <f>'Fertility Rates'!U12</f>
        <v>0.5465</v>
      </c>
      <c r="S122" s="19">
        <f t="shared" si="27"/>
        <v>100.71075331281422</v>
      </c>
    </row>
    <row r="123" spans="3:19" ht="12.75">
      <c r="C123" s="30"/>
      <c r="D123" s="42" t="s">
        <v>13</v>
      </c>
      <c r="E123" s="43">
        <f t="shared" si="28"/>
        <v>170.64447651755196</v>
      </c>
      <c r="F123" s="42" t="s">
        <v>14</v>
      </c>
      <c r="G123" s="19">
        <f t="shared" si="29"/>
        <v>176.4737178360898</v>
      </c>
      <c r="H123" s="44">
        <f t="shared" si="30"/>
        <v>173.5590971768209</v>
      </c>
      <c r="I123" s="45">
        <f>'Fertility Rates'!S12</f>
        <v>0.5465</v>
      </c>
      <c r="J123" s="19">
        <f t="shared" si="31"/>
        <v>94.85004660713263</v>
      </c>
      <c r="L123" s="28"/>
      <c r="M123" s="42" t="s">
        <v>14</v>
      </c>
      <c r="N123" s="43">
        <f t="shared" si="24"/>
        <v>176.4737178360898</v>
      </c>
      <c r="O123" s="42" t="s">
        <v>15</v>
      </c>
      <c r="P123" s="19">
        <f t="shared" si="25"/>
        <v>213.24223371695314</v>
      </c>
      <c r="Q123" s="44">
        <f t="shared" si="26"/>
        <v>194.85797577652147</v>
      </c>
      <c r="R123" s="45">
        <f>'Fertility Rates'!U13</f>
        <v>0.3885</v>
      </c>
      <c r="S123" s="19">
        <f t="shared" si="27"/>
        <v>75.70232358917859</v>
      </c>
    </row>
    <row r="124" spans="3:19" ht="12.75">
      <c r="C124" s="30"/>
      <c r="D124" s="42" t="s">
        <v>14</v>
      </c>
      <c r="E124" s="43">
        <f t="shared" si="28"/>
        <v>189.03236396720453</v>
      </c>
      <c r="F124" s="42" t="s">
        <v>15</v>
      </c>
      <c r="G124" s="19">
        <f t="shared" si="29"/>
        <v>228.41748919577213</v>
      </c>
      <c r="H124" s="44">
        <f t="shared" si="30"/>
        <v>208.72492658148832</v>
      </c>
      <c r="I124" s="45">
        <f>'Fertility Rates'!S13</f>
        <v>0.3885</v>
      </c>
      <c r="J124" s="19">
        <f t="shared" si="31"/>
        <v>81.08963397690822</v>
      </c>
      <c r="L124" s="28"/>
      <c r="M124" s="42" t="s">
        <v>15</v>
      </c>
      <c r="N124" s="43">
        <f t="shared" si="24"/>
        <v>228.41748919577213</v>
      </c>
      <c r="O124" s="42" t="s">
        <v>16</v>
      </c>
      <c r="P124" s="19">
        <f t="shared" si="25"/>
        <v>241.3702535923615</v>
      </c>
      <c r="Q124" s="44">
        <f t="shared" si="26"/>
        <v>234.89387139406682</v>
      </c>
      <c r="R124" s="45">
        <f>'Fertility Rates'!U14</f>
        <v>0.1535</v>
      </c>
      <c r="S124" s="19">
        <f t="shared" si="27"/>
        <v>36.056209258989256</v>
      </c>
    </row>
    <row r="125" spans="4:19" ht="12.75">
      <c r="D125" s="42" t="s">
        <v>15</v>
      </c>
      <c r="E125" s="43">
        <f t="shared" si="28"/>
        <v>267.59153068364253</v>
      </c>
      <c r="F125" s="42" t="s">
        <v>16</v>
      </c>
      <c r="G125" s="19">
        <f t="shared" si="29"/>
        <v>282.76571924368426</v>
      </c>
      <c r="H125" s="44">
        <f t="shared" si="30"/>
        <v>275.1786249636634</v>
      </c>
      <c r="I125" s="45">
        <f>'Fertility Rates'!S14</f>
        <v>0.1535</v>
      </c>
      <c r="J125" s="19">
        <f t="shared" si="31"/>
        <v>42.23991893192233</v>
      </c>
      <c r="L125" s="28"/>
      <c r="M125" s="42" t="s">
        <v>16</v>
      </c>
      <c r="N125" s="43">
        <f t="shared" si="24"/>
        <v>282.76571924368426</v>
      </c>
      <c r="O125" s="42" t="s">
        <v>17</v>
      </c>
      <c r="P125" s="19">
        <f t="shared" si="25"/>
        <v>334.1880980501146</v>
      </c>
      <c r="Q125" s="44">
        <f t="shared" si="26"/>
        <v>308.47690864689946</v>
      </c>
      <c r="R125" s="45">
        <f>'Fertility Rates'!U15</f>
        <v>0.0255</v>
      </c>
      <c r="S125" s="19">
        <f t="shared" si="27"/>
        <v>7.8661611704959356</v>
      </c>
    </row>
    <row r="126" spans="4:19" ht="12.75">
      <c r="D126" s="42" t="s">
        <v>16</v>
      </c>
      <c r="E126" s="43">
        <f t="shared" si="28"/>
        <v>273.9476116201972</v>
      </c>
      <c r="F126" s="42" t="s">
        <v>17</v>
      </c>
      <c r="G126" s="19">
        <f t="shared" si="29"/>
        <v>323.7663728743173</v>
      </c>
      <c r="H126" s="44">
        <f t="shared" si="30"/>
        <v>298.85699224725727</v>
      </c>
      <c r="I126" s="45">
        <f>'Fertility Rates'!S15</f>
        <v>0.0255</v>
      </c>
      <c r="J126" s="19">
        <f t="shared" si="31"/>
        <v>7.6208533023050595</v>
      </c>
      <c r="L126" s="28"/>
      <c r="M126" s="42" t="s">
        <v>17</v>
      </c>
      <c r="N126" s="43">
        <f t="shared" si="24"/>
        <v>323.7663728743173</v>
      </c>
      <c r="O126" s="46" t="s">
        <v>18</v>
      </c>
      <c r="P126" s="19">
        <f t="shared" si="25"/>
        <v>311.2007988603462</v>
      </c>
      <c r="Q126" s="44">
        <f t="shared" si="26"/>
        <v>317.4835858673317</v>
      </c>
      <c r="R126" s="45">
        <f>'Fertility Rates'!U16</f>
        <v>0.001</v>
      </c>
      <c r="S126" s="19">
        <f t="shared" si="27"/>
        <v>0.3174835858673317</v>
      </c>
    </row>
    <row r="127" spans="4:19" ht="12.75">
      <c r="D127" s="42" t="s">
        <v>17</v>
      </c>
      <c r="E127" s="43">
        <f t="shared" si="28"/>
        <v>332.3855243276452</v>
      </c>
      <c r="F127" s="46" t="s">
        <v>18</v>
      </c>
      <c r="G127" s="19">
        <f t="shared" si="29"/>
        <v>319.4854356926438</v>
      </c>
      <c r="H127" s="44">
        <f t="shared" si="30"/>
        <v>325.9354800101445</v>
      </c>
      <c r="I127" s="45">
        <f>'Fertility Rates'!S16</f>
        <v>0.001</v>
      </c>
      <c r="J127" s="19">
        <f t="shared" si="31"/>
        <v>0.3259354800101445</v>
      </c>
      <c r="L127" s="28"/>
      <c r="M127" s="47" t="s">
        <v>53</v>
      </c>
      <c r="N127" s="43">
        <f>SUM(N119:N126)</f>
        <v>1791.6304078232033</v>
      </c>
      <c r="O127" s="44"/>
      <c r="P127" s="43">
        <f>SUM(P119:P126)</f>
        <v>1829.339613782985</v>
      </c>
      <c r="Q127" s="44">
        <f>SUM(Q119:Q126)</f>
        <v>1810.4850108030942</v>
      </c>
      <c r="R127" s="44"/>
      <c r="S127" s="44">
        <f>SUM(S119:S126)</f>
        <v>357.10120156032445</v>
      </c>
    </row>
    <row r="128" spans="4:19" ht="12.75">
      <c r="D128" s="47" t="s">
        <v>53</v>
      </c>
      <c r="E128" s="43">
        <f>SUM(E120:E127)</f>
        <v>1845.9581093563368</v>
      </c>
      <c r="F128" s="44"/>
      <c r="G128" s="43">
        <f>SUM(G120:G127)</f>
        <v>1883.4632203839521</v>
      </c>
      <c r="H128" s="44">
        <f>SUM(H120:H127)</f>
        <v>1864.7106648701442</v>
      </c>
      <c r="I128" s="44"/>
      <c r="J128" s="44">
        <f>SUM(J120:J127)</f>
        <v>362.48547623870536</v>
      </c>
      <c r="L128" s="28"/>
      <c r="M128" s="47"/>
      <c r="N128" s="48"/>
      <c r="O128" s="47"/>
      <c r="P128" s="48"/>
      <c r="Q128" s="47"/>
      <c r="R128" s="47"/>
      <c r="S128" s="47"/>
    </row>
    <row r="129" spans="4:19" ht="12.75">
      <c r="D129" s="47"/>
      <c r="E129" s="48"/>
      <c r="F129" s="47"/>
      <c r="G129" s="48"/>
      <c r="H129" s="47"/>
      <c r="I129" s="47"/>
      <c r="J129" s="47"/>
      <c r="L129" s="28"/>
      <c r="M129" s="47"/>
      <c r="N129" s="48"/>
      <c r="O129" s="47"/>
      <c r="P129" s="49" t="s">
        <v>68</v>
      </c>
      <c r="Q129" s="48">
        <f>'Babies '90-'95, '95-'00'!$F$23</f>
        <v>105</v>
      </c>
      <c r="R129" s="47"/>
      <c r="S129" s="47"/>
    </row>
    <row r="130" spans="4:19" ht="12.75">
      <c r="D130" s="47"/>
      <c r="E130" s="48"/>
      <c r="F130" s="47"/>
      <c r="G130" s="49" t="s">
        <v>68</v>
      </c>
      <c r="H130" s="48">
        <f>'Babies '90-'95, '95-'00'!$F$23</f>
        <v>105</v>
      </c>
      <c r="I130" s="47"/>
      <c r="J130" s="47"/>
      <c r="L130" s="28"/>
      <c r="M130" s="47"/>
      <c r="N130" s="48"/>
      <c r="O130" s="47"/>
      <c r="P130" s="49"/>
      <c r="Q130" s="47"/>
      <c r="R130" s="4" t="s">
        <v>69</v>
      </c>
      <c r="S130" s="47"/>
    </row>
    <row r="131" spans="4:19" ht="12.75">
      <c r="D131" s="47"/>
      <c r="E131" s="48"/>
      <c r="F131" s="47"/>
      <c r="G131" s="49"/>
      <c r="H131" s="47"/>
      <c r="I131" s="4" t="s">
        <v>69</v>
      </c>
      <c r="J131" s="47"/>
      <c r="L131" s="28"/>
      <c r="M131" s="47"/>
      <c r="N131" s="48"/>
      <c r="O131" s="47"/>
      <c r="P131" s="49"/>
      <c r="Q131" s="47"/>
      <c r="R131" s="4" t="s">
        <v>70</v>
      </c>
      <c r="S131" s="4" t="s">
        <v>71</v>
      </c>
    </row>
    <row r="132" spans="4:19" ht="12.75">
      <c r="D132" s="47"/>
      <c r="E132" s="48"/>
      <c r="F132" s="47"/>
      <c r="G132" s="49"/>
      <c r="H132" s="47"/>
      <c r="I132" s="4" t="s">
        <v>70</v>
      </c>
      <c r="J132" s="4" t="s">
        <v>71</v>
      </c>
      <c r="L132" s="28"/>
      <c r="M132" s="47"/>
      <c r="N132" s="48"/>
      <c r="O132" s="47"/>
      <c r="P132" s="49" t="s">
        <v>72</v>
      </c>
      <c r="Q132" s="19">
        <f>Q129/(100+Q129)*S127</f>
        <v>182.9054934821174</v>
      </c>
      <c r="R132" s="51">
        <f>O37</f>
        <v>0.9977893414343957</v>
      </c>
      <c r="S132" s="19">
        <f>Q132*R132</f>
        <v>182.5011518862551</v>
      </c>
    </row>
    <row r="133" spans="4:19" ht="12.75">
      <c r="D133" s="47"/>
      <c r="E133" s="48"/>
      <c r="F133" s="47"/>
      <c r="G133" s="49" t="s">
        <v>72</v>
      </c>
      <c r="H133" s="19">
        <f>H130/(100+H130)*J128</f>
        <v>185.66329270762958</v>
      </c>
      <c r="I133" s="51">
        <f>F38</f>
        <v>0.9977893414343957</v>
      </c>
      <c r="J133" s="19">
        <f>H133*I133</f>
        <v>185.25285455928716</v>
      </c>
      <c r="L133" s="28"/>
      <c r="M133" s="47"/>
      <c r="N133" s="48"/>
      <c r="O133" s="47"/>
      <c r="P133" s="49" t="s">
        <v>61</v>
      </c>
      <c r="Q133" s="19">
        <f>100/(Q129+100)*S127</f>
        <v>174.19570807820705</v>
      </c>
      <c r="R133" s="51">
        <f>O10</f>
        <v>0.9983542914108561</v>
      </c>
      <c r="S133" s="19">
        <f>Q133*R133</f>
        <v>173.90903270523074</v>
      </c>
    </row>
    <row r="134" spans="4:17" ht="12.75">
      <c r="D134" s="47"/>
      <c r="E134" s="48"/>
      <c r="F134" s="47"/>
      <c r="G134" s="49" t="s">
        <v>61</v>
      </c>
      <c r="H134" s="19">
        <f>100/(H130+100)*J128</f>
        <v>176.82218353107578</v>
      </c>
      <c r="I134" s="51">
        <f>F11</f>
        <v>0.9983542914108561</v>
      </c>
      <c r="J134" s="19">
        <f>H134*I134</f>
        <v>176.5311857448875</v>
      </c>
      <c r="L134" s="28"/>
      <c r="N134" s="21"/>
      <c r="P134" s="21"/>
      <c r="Q134" s="52"/>
    </row>
    <row r="135" spans="5:16" ht="12.75">
      <c r="E135" s="21"/>
      <c r="G135" s="21"/>
      <c r="H135" s="52"/>
      <c r="L135" s="28"/>
      <c r="N135" s="21"/>
      <c r="P135" s="21"/>
    </row>
    <row r="136" spans="5:16" ht="12.75">
      <c r="E136" s="21"/>
      <c r="G136" s="21"/>
      <c r="L136" s="28"/>
      <c r="M136" s="3" t="s">
        <v>82</v>
      </c>
      <c r="N136" s="21"/>
      <c r="P136" s="21"/>
    </row>
    <row r="137" spans="4:16" ht="12.75">
      <c r="D137" s="3" t="s">
        <v>83</v>
      </c>
      <c r="E137" s="21"/>
      <c r="G137" s="21"/>
      <c r="L137" s="28"/>
      <c r="M137" s="3" t="s">
        <v>57</v>
      </c>
      <c r="N137" s="21"/>
      <c r="P137" s="21"/>
    </row>
    <row r="138" spans="4:19" ht="12.75">
      <c r="D138" s="3" t="s">
        <v>57</v>
      </c>
      <c r="E138" s="21"/>
      <c r="G138" s="21"/>
      <c r="L138" s="28"/>
      <c r="M138" s="41"/>
      <c r="N138" s="53" t="s">
        <v>58</v>
      </c>
      <c r="O138" s="29"/>
      <c r="P138" s="53" t="s">
        <v>58</v>
      </c>
      <c r="Q138" s="42"/>
      <c r="R138" s="42"/>
      <c r="S138" s="29" t="s">
        <v>59</v>
      </c>
    </row>
    <row r="139" spans="4:19" ht="12.75">
      <c r="D139" s="41"/>
      <c r="E139" s="53" t="s">
        <v>58</v>
      </c>
      <c r="F139" s="29"/>
      <c r="G139" s="53" t="s">
        <v>58</v>
      </c>
      <c r="H139" s="42"/>
      <c r="I139" s="42"/>
      <c r="J139" s="29" t="s">
        <v>59</v>
      </c>
      <c r="L139" s="28"/>
      <c r="M139" s="29" t="s">
        <v>60</v>
      </c>
      <c r="N139" s="53" t="s">
        <v>61</v>
      </c>
      <c r="O139" s="29" t="s">
        <v>60</v>
      </c>
      <c r="P139" s="53" t="s">
        <v>61</v>
      </c>
      <c r="Q139" s="29" t="s">
        <v>62</v>
      </c>
      <c r="R139" s="29" t="s">
        <v>63</v>
      </c>
      <c r="S139" s="29" t="s">
        <v>64</v>
      </c>
    </row>
    <row r="140" spans="4:19" ht="12.75">
      <c r="D140" s="29" t="s">
        <v>60</v>
      </c>
      <c r="E140" s="53" t="s">
        <v>61</v>
      </c>
      <c r="F140" s="29" t="s">
        <v>60</v>
      </c>
      <c r="G140" s="53" t="s">
        <v>61</v>
      </c>
      <c r="H140" s="29" t="s">
        <v>62</v>
      </c>
      <c r="I140" s="29" t="s">
        <v>63</v>
      </c>
      <c r="J140" s="29" t="s">
        <v>64</v>
      </c>
      <c r="L140" s="28"/>
      <c r="M140" s="33">
        <v>2025</v>
      </c>
      <c r="N140" s="33">
        <v>2025</v>
      </c>
      <c r="O140" s="33">
        <v>2030</v>
      </c>
      <c r="P140" s="33">
        <v>2030</v>
      </c>
      <c r="Q140" s="33" t="s">
        <v>65</v>
      </c>
      <c r="R140" s="33" t="s">
        <v>66</v>
      </c>
      <c r="S140" s="33" t="s">
        <v>67</v>
      </c>
    </row>
    <row r="141" spans="4:19" ht="12.75">
      <c r="D141" s="33">
        <v>2020</v>
      </c>
      <c r="E141" s="33">
        <v>2020</v>
      </c>
      <c r="F141" s="33">
        <v>2025</v>
      </c>
      <c r="G141" s="33">
        <v>2025</v>
      </c>
      <c r="H141" s="33" t="s">
        <v>65</v>
      </c>
      <c r="I141" s="33" t="s">
        <v>66</v>
      </c>
      <c r="J141" s="33" t="s">
        <v>67</v>
      </c>
      <c r="L141" s="28"/>
      <c r="M141" s="42" t="s">
        <v>10</v>
      </c>
      <c r="N141" s="43">
        <f>N66</f>
        <v>31.775392540561192</v>
      </c>
      <c r="O141" s="42" t="s">
        <v>11</v>
      </c>
      <c r="P141" s="19">
        <f>R66</f>
        <v>31.71810334109972</v>
      </c>
      <c r="Q141" s="44">
        <f>AVERAGE(N141,P141)</f>
        <v>31.746747940830456</v>
      </c>
      <c r="R141" s="45">
        <f>'Fertility Rates'!U23</f>
        <v>0.027499999999999997</v>
      </c>
      <c r="S141" s="19">
        <f>Q141*R141</f>
        <v>0.8730355683728375</v>
      </c>
    </row>
    <row r="142" spans="4:19" ht="12.75">
      <c r="D142" s="42" t="s">
        <v>10</v>
      </c>
      <c r="E142" s="43">
        <f>E67</f>
        <v>34.55887792701185</v>
      </c>
      <c r="F142" s="42" t="s">
        <v>11</v>
      </c>
      <c r="G142" s="19">
        <f>I67</f>
        <v>34.49657026399249</v>
      </c>
      <c r="H142" s="44">
        <f>AVERAGE(E142,G142)</f>
        <v>34.527724095502165</v>
      </c>
      <c r="I142" s="45">
        <f>'Fertility Rates'!S23</f>
        <v>0.027499999999999997</v>
      </c>
      <c r="J142" s="19">
        <f>H142*I142</f>
        <v>0.9495124126263095</v>
      </c>
      <c r="L142" s="28"/>
      <c r="M142" s="42" t="s">
        <v>11</v>
      </c>
      <c r="N142" s="43">
        <f aca="true" t="shared" si="32" ref="N142:N148">N67</f>
        <v>28.428171293776607</v>
      </c>
      <c r="O142" s="42" t="s">
        <v>12</v>
      </c>
      <c r="P142" s="19">
        <f aca="true" t="shared" si="33" ref="P142:P148">R67</f>
        <v>28.315815399059804</v>
      </c>
      <c r="Q142" s="44">
        <f aca="true" t="shared" si="34" ref="Q142:Q148">AVERAGE(N142,P142)</f>
        <v>28.371993346418208</v>
      </c>
      <c r="R142" s="45">
        <f>'Fertility Rates'!U24</f>
        <v>0.605</v>
      </c>
      <c r="S142" s="19">
        <f aca="true" t="shared" si="35" ref="S142:S148">Q142*R142</f>
        <v>17.165055974583016</v>
      </c>
    </row>
    <row r="143" spans="4:19" ht="12.75">
      <c r="D143" s="42" t="s">
        <v>11</v>
      </c>
      <c r="E143" s="43">
        <f aca="true" t="shared" si="36" ref="E143:E149">E68</f>
        <v>29.15305200017415</v>
      </c>
      <c r="F143" s="42" t="s">
        <v>12</v>
      </c>
      <c r="G143" s="19">
        <f aca="true" t="shared" si="37" ref="G143:G149">I68</f>
        <v>29.03783117899097</v>
      </c>
      <c r="H143" s="44">
        <f aca="true" t="shared" si="38" ref="H143:H149">AVERAGE(E143,G143)</f>
        <v>29.09544158958256</v>
      </c>
      <c r="I143" s="45">
        <f>'Fertility Rates'!S24</f>
        <v>0.605</v>
      </c>
      <c r="J143" s="19">
        <f aca="true" t="shared" si="39" ref="J143:J149">H143*I143</f>
        <v>17.60274216169745</v>
      </c>
      <c r="L143" s="28"/>
      <c r="M143" s="42" t="s">
        <v>12</v>
      </c>
      <c r="N143" s="43">
        <f t="shared" si="32"/>
        <v>21.42927794796086</v>
      </c>
      <c r="O143" s="42" t="s">
        <v>13</v>
      </c>
      <c r="P143" s="19">
        <f t="shared" si="33"/>
        <v>21.27431068437141</v>
      </c>
      <c r="Q143" s="44">
        <f t="shared" si="34"/>
        <v>21.351794316166135</v>
      </c>
      <c r="R143" s="45">
        <f>'Fertility Rates'!U25</f>
        <v>0.8955</v>
      </c>
      <c r="S143" s="19">
        <f t="shared" si="35"/>
        <v>19.120531810126774</v>
      </c>
    </row>
    <row r="144" spans="4:19" ht="12.75">
      <c r="D144" s="42" t="s">
        <v>12</v>
      </c>
      <c r="E144" s="43">
        <f t="shared" si="36"/>
        <v>17.181073458211415</v>
      </c>
      <c r="F144" s="42" t="s">
        <v>13</v>
      </c>
      <c r="G144" s="19">
        <f t="shared" si="37"/>
        <v>17.05682737088108</v>
      </c>
      <c r="H144" s="44">
        <f t="shared" si="38"/>
        <v>17.118950414546248</v>
      </c>
      <c r="I144" s="45">
        <f>'Fertility Rates'!S25</f>
        <v>0.8955</v>
      </c>
      <c r="J144" s="19">
        <f t="shared" si="39"/>
        <v>15.330020096226164</v>
      </c>
      <c r="L144" s="28"/>
      <c r="M144" s="42" t="s">
        <v>13</v>
      </c>
      <c r="N144" s="43">
        <f t="shared" si="32"/>
        <v>18.800888927648433</v>
      </c>
      <c r="O144" s="42" t="s">
        <v>14</v>
      </c>
      <c r="P144" s="19">
        <f t="shared" si="33"/>
        <v>18.610389946592438</v>
      </c>
      <c r="Q144" s="44">
        <f t="shared" si="34"/>
        <v>18.705639437120436</v>
      </c>
      <c r="R144" s="45">
        <f>'Fertility Rates'!U26</f>
        <v>0.6520000000000001</v>
      </c>
      <c r="S144" s="19">
        <f t="shared" si="35"/>
        <v>12.196076913002527</v>
      </c>
    </row>
    <row r="145" spans="4:19" ht="12.75">
      <c r="D145" s="42" t="s">
        <v>13</v>
      </c>
      <c r="E145" s="43">
        <f t="shared" si="36"/>
        <v>26.921410963339518</v>
      </c>
      <c r="F145" s="42" t="s">
        <v>14</v>
      </c>
      <c r="G145" s="19">
        <f t="shared" si="37"/>
        <v>26.648631235910567</v>
      </c>
      <c r="H145" s="44">
        <f t="shared" si="38"/>
        <v>26.78502109962504</v>
      </c>
      <c r="I145" s="45">
        <f>'Fertility Rates'!S26</f>
        <v>0.6520000000000001</v>
      </c>
      <c r="J145" s="19">
        <f t="shared" si="39"/>
        <v>17.46383375695553</v>
      </c>
      <c r="L145" s="28"/>
      <c r="M145" s="42" t="s">
        <v>14</v>
      </c>
      <c r="N145" s="43">
        <f t="shared" si="32"/>
        <v>21.4963423791193</v>
      </c>
      <c r="O145" s="42" t="s">
        <v>15</v>
      </c>
      <c r="P145" s="19">
        <f t="shared" si="33"/>
        <v>21.237090868246092</v>
      </c>
      <c r="Q145" s="44">
        <f t="shared" si="34"/>
        <v>21.3667166236827</v>
      </c>
      <c r="R145" s="45">
        <f>'Fertility Rates'!U27</f>
        <v>0.423</v>
      </c>
      <c r="S145" s="19">
        <f t="shared" si="35"/>
        <v>9.038121131817782</v>
      </c>
    </row>
    <row r="146" spans="4:19" ht="12.75">
      <c r="D146" s="42" t="s">
        <v>14</v>
      </c>
      <c r="E146" s="43">
        <f t="shared" si="36"/>
        <v>32.75211051623273</v>
      </c>
      <c r="F146" s="42" t="s">
        <v>15</v>
      </c>
      <c r="G146" s="19">
        <f t="shared" si="37"/>
        <v>32.35711149798731</v>
      </c>
      <c r="H146" s="44">
        <f t="shared" si="38"/>
        <v>32.554611007110026</v>
      </c>
      <c r="I146" s="45">
        <f>'Fertility Rates'!S27</f>
        <v>0.423</v>
      </c>
      <c r="J146" s="19">
        <f t="shared" si="39"/>
        <v>13.770600456007541</v>
      </c>
      <c r="L146" s="28"/>
      <c r="M146" s="42" t="s">
        <v>15</v>
      </c>
      <c r="N146" s="43">
        <f t="shared" si="32"/>
        <v>30.362843016561236</v>
      </c>
      <c r="O146" s="42" t="s">
        <v>16</v>
      </c>
      <c r="P146" s="19">
        <f t="shared" si="33"/>
        <v>29.916603105565848</v>
      </c>
      <c r="Q146" s="44">
        <f t="shared" si="34"/>
        <v>30.139723061063542</v>
      </c>
      <c r="R146" s="45">
        <f>'Fertility Rates'!U28</f>
        <v>0.19350000000000003</v>
      </c>
      <c r="S146" s="19">
        <f t="shared" si="35"/>
        <v>5.832036412315796</v>
      </c>
    </row>
    <row r="147" spans="4:19" ht="12.75">
      <c r="D147" s="42" t="s">
        <v>15</v>
      </c>
      <c r="E147" s="43">
        <f t="shared" si="36"/>
        <v>21.43071619879168</v>
      </c>
      <c r="F147" s="42" t="s">
        <v>16</v>
      </c>
      <c r="G147" s="19">
        <f t="shared" si="37"/>
        <v>21.115750934046872</v>
      </c>
      <c r="H147" s="44">
        <f t="shared" si="38"/>
        <v>21.273233566419275</v>
      </c>
      <c r="I147" s="45">
        <f>'Fertility Rates'!S28</f>
        <v>0.19350000000000003</v>
      </c>
      <c r="J147" s="19">
        <f t="shared" si="39"/>
        <v>4.11637069510213</v>
      </c>
      <c r="L147" s="28"/>
      <c r="M147" s="42" t="s">
        <v>16</v>
      </c>
      <c r="N147" s="43">
        <f t="shared" si="32"/>
        <v>24.249820463402653</v>
      </c>
      <c r="O147" s="42" t="s">
        <v>17</v>
      </c>
      <c r="P147" s="19">
        <f t="shared" si="33"/>
        <v>23.78550367216701</v>
      </c>
      <c r="Q147" s="44">
        <f t="shared" si="34"/>
        <v>24.017662067784833</v>
      </c>
      <c r="R147" s="45">
        <f>'Fertility Rates'!U29</f>
        <v>0.0435</v>
      </c>
      <c r="S147" s="19">
        <f t="shared" si="35"/>
        <v>1.0447682999486403</v>
      </c>
    </row>
    <row r="148" spans="4:19" ht="12.75">
      <c r="D148" s="42" t="s">
        <v>16</v>
      </c>
      <c r="E148" s="43">
        <f t="shared" si="36"/>
        <v>33.90422311074388</v>
      </c>
      <c r="F148" s="42" t="s">
        <v>17</v>
      </c>
      <c r="G148" s="19">
        <f t="shared" si="37"/>
        <v>33.255051290776144</v>
      </c>
      <c r="H148" s="44">
        <f t="shared" si="38"/>
        <v>33.57963720076001</v>
      </c>
      <c r="I148" s="45">
        <f>'Fertility Rates'!S29</f>
        <v>0.0435</v>
      </c>
      <c r="J148" s="19">
        <f t="shared" si="39"/>
        <v>1.4607142182330604</v>
      </c>
      <c r="L148" s="28"/>
      <c r="M148" s="42" t="s">
        <v>17</v>
      </c>
      <c r="N148" s="43">
        <f t="shared" si="32"/>
        <v>34.11609442621156</v>
      </c>
      <c r="O148" s="46" t="s">
        <v>18</v>
      </c>
      <c r="P148" s="19">
        <f t="shared" si="33"/>
        <v>33.09153662768557</v>
      </c>
      <c r="Q148" s="44">
        <f t="shared" si="34"/>
        <v>33.603815526948566</v>
      </c>
      <c r="R148" s="45">
        <f>'Fertility Rates'!U30</f>
        <v>0.0025</v>
      </c>
      <c r="S148" s="19">
        <f t="shared" si="35"/>
        <v>0.08400953881737142</v>
      </c>
    </row>
    <row r="149" spans="4:19" ht="12.75">
      <c r="D149" s="42" t="s">
        <v>17</v>
      </c>
      <c r="E149" s="43">
        <f t="shared" si="36"/>
        <v>29.489287910423858</v>
      </c>
      <c r="F149" s="46" t="s">
        <v>18</v>
      </c>
      <c r="G149" s="19">
        <f t="shared" si="37"/>
        <v>28.60368009365132</v>
      </c>
      <c r="H149" s="44">
        <f t="shared" si="38"/>
        <v>29.046484002037587</v>
      </c>
      <c r="I149" s="45">
        <f>'Fertility Rates'!S30</f>
        <v>0.0025</v>
      </c>
      <c r="J149" s="19">
        <f t="shared" si="39"/>
        <v>0.07261621000509397</v>
      </c>
      <c r="L149" s="28"/>
      <c r="M149" s="47" t="s">
        <v>53</v>
      </c>
      <c r="N149" s="43">
        <f>SUM(N141:N148)</f>
        <v>210.65883099524183</v>
      </c>
      <c r="O149" s="44"/>
      <c r="P149" s="43">
        <f>SUM(P141:P148)</f>
        <v>207.9493536447879</v>
      </c>
      <c r="Q149" s="44">
        <f>SUM(Q141:Q148)</f>
        <v>209.3040923200149</v>
      </c>
      <c r="R149" s="44"/>
      <c r="S149" s="44">
        <f>SUM(S141:S148)</f>
        <v>65.35363564898475</v>
      </c>
    </row>
    <row r="150" spans="4:19" ht="12.75">
      <c r="D150" s="47" t="s">
        <v>53</v>
      </c>
      <c r="E150" s="43">
        <f>SUM(E142:E149)</f>
        <v>225.3907520849291</v>
      </c>
      <c r="F150" s="44"/>
      <c r="G150" s="43">
        <f>SUM(G142:G149)</f>
        <v>222.57145386623677</v>
      </c>
      <c r="H150" s="44">
        <f>SUM(H142:H149)</f>
        <v>223.98110297558293</v>
      </c>
      <c r="I150" s="44"/>
      <c r="J150" s="44">
        <f>SUM(J142:J149)</f>
        <v>70.76641000685328</v>
      </c>
      <c r="L150" s="28"/>
      <c r="M150" s="47"/>
      <c r="N150" s="48"/>
      <c r="O150" s="47"/>
      <c r="P150" s="48"/>
      <c r="Q150" s="47"/>
      <c r="R150" s="47"/>
      <c r="S150" s="47"/>
    </row>
    <row r="151" spans="4:19" ht="12.75">
      <c r="D151" s="47"/>
      <c r="E151" s="48"/>
      <c r="F151" s="47"/>
      <c r="G151" s="48"/>
      <c r="H151" s="47"/>
      <c r="I151" s="47"/>
      <c r="J151" s="47"/>
      <c r="L151" s="28"/>
      <c r="M151" s="47"/>
      <c r="N151" s="48"/>
      <c r="O151" s="47"/>
      <c r="P151" s="49" t="s">
        <v>68</v>
      </c>
      <c r="Q151" s="48">
        <f>'Babies '90-'95, '95-'00'!$F$45</f>
        <v>103</v>
      </c>
      <c r="R151" s="47"/>
      <c r="S151" s="47"/>
    </row>
    <row r="152" spans="4:19" ht="12.75">
      <c r="D152" s="47"/>
      <c r="E152" s="48"/>
      <c r="F152" s="47"/>
      <c r="G152" s="49" t="s">
        <v>68</v>
      </c>
      <c r="H152" s="48">
        <f>'Babies '90-'95, '95-'00'!$F$45</f>
        <v>103</v>
      </c>
      <c r="I152" s="47"/>
      <c r="J152" s="47"/>
      <c r="L152" s="28"/>
      <c r="M152" s="47"/>
      <c r="N152" s="48"/>
      <c r="O152" s="47"/>
      <c r="P152" s="49"/>
      <c r="Q152" s="47"/>
      <c r="R152" s="4" t="s">
        <v>69</v>
      </c>
      <c r="S152" s="47"/>
    </row>
    <row r="153" spans="4:19" ht="12.75">
      <c r="D153" s="47"/>
      <c r="E153" s="48"/>
      <c r="F153" s="47"/>
      <c r="G153" s="49"/>
      <c r="H153" s="47"/>
      <c r="I153" s="4" t="s">
        <v>69</v>
      </c>
      <c r="J153" s="47"/>
      <c r="L153" s="28"/>
      <c r="M153" s="47"/>
      <c r="N153" s="48"/>
      <c r="O153" s="47"/>
      <c r="P153" s="49"/>
      <c r="Q153" s="47"/>
      <c r="R153" s="4" t="s">
        <v>70</v>
      </c>
      <c r="S153" s="4" t="s">
        <v>71</v>
      </c>
    </row>
    <row r="154" spans="4:19" ht="12.75">
      <c r="D154" s="47"/>
      <c r="E154" s="48"/>
      <c r="F154" s="47"/>
      <c r="G154" s="49"/>
      <c r="H154" s="47"/>
      <c r="I154" s="4" t="s">
        <v>70</v>
      </c>
      <c r="J154" s="4" t="s">
        <v>71</v>
      </c>
      <c r="L154" s="28"/>
      <c r="M154" s="47"/>
      <c r="N154" s="48"/>
      <c r="O154" s="47"/>
      <c r="P154" s="49" t="s">
        <v>72</v>
      </c>
      <c r="Q154" s="19">
        <f>Q151/(100+Q151)*S149</f>
        <v>33.15972646229276</v>
      </c>
      <c r="R154" s="51">
        <f>O91</f>
        <v>0.9959680113310163</v>
      </c>
      <c r="S154" s="19">
        <f>Q154*R154</f>
        <v>33.0260268209302</v>
      </c>
    </row>
    <row r="155" spans="4:19" ht="12.75">
      <c r="D155" s="47"/>
      <c r="E155" s="48"/>
      <c r="F155" s="47"/>
      <c r="G155" s="49" t="s">
        <v>72</v>
      </c>
      <c r="H155" s="19">
        <f>H152/(100+H152)*J150</f>
        <v>35.90610951086644</v>
      </c>
      <c r="I155" s="51">
        <f>F92</f>
        <v>0.9959680113310163</v>
      </c>
      <c r="J155" s="19">
        <f>H155*I155</f>
        <v>35.761336484171345</v>
      </c>
      <c r="L155" s="28"/>
      <c r="M155" s="47"/>
      <c r="N155" s="48"/>
      <c r="O155" s="47"/>
      <c r="P155" s="49" t="s">
        <v>61</v>
      </c>
      <c r="Q155" s="19">
        <f>100/(Q151+100)*S149</f>
        <v>32.193909186692</v>
      </c>
      <c r="R155" s="51">
        <f>O64</f>
        <v>0.9970004230666245</v>
      </c>
      <c r="S155" s="19">
        <f>Q155*R155</f>
        <v>32.09734107930041</v>
      </c>
    </row>
    <row r="156" spans="4:19" ht="12.75">
      <c r="D156" s="47"/>
      <c r="E156" s="48"/>
      <c r="F156" s="47"/>
      <c r="G156" s="49" t="s">
        <v>61</v>
      </c>
      <c r="H156" s="19">
        <f>100/(H152+100)*J150</f>
        <v>34.860300495986834</v>
      </c>
      <c r="I156" s="51">
        <f>F65</f>
        <v>0.9970004230666245</v>
      </c>
      <c r="J156" s="19">
        <f>H156*I156</f>
        <v>34.75573434272854</v>
      </c>
      <c r="L156" s="28"/>
      <c r="M156" s="47"/>
      <c r="N156" s="48"/>
      <c r="O156" s="47"/>
      <c r="P156" s="49"/>
      <c r="Q156" s="19"/>
      <c r="R156" s="51"/>
      <c r="S156" s="19"/>
    </row>
    <row r="157" spans="5:12" ht="12.75">
      <c r="E157" s="21"/>
      <c r="G157" s="21"/>
      <c r="L157" s="28"/>
    </row>
    <row r="158" spans="5:12" ht="12.75">
      <c r="E158" s="21"/>
      <c r="G158" s="21"/>
      <c r="L158" s="28"/>
    </row>
    <row r="159" spans="5:12" ht="12.75">
      <c r="E159" s="21"/>
      <c r="G159" s="21"/>
      <c r="L159" s="28"/>
    </row>
    <row r="160" spans="5:12" ht="12.75">
      <c r="E160" s="21"/>
      <c r="L160" s="28"/>
    </row>
    <row r="161" ht="12.75">
      <c r="L161" s="28"/>
    </row>
    <row r="162" ht="12.75">
      <c r="L162" s="28"/>
    </row>
    <row r="163" ht="12.75">
      <c r="L163" s="28"/>
    </row>
    <row r="164" ht="12.75">
      <c r="L164" s="28"/>
    </row>
    <row r="165" ht="12.75">
      <c r="L165" s="28"/>
    </row>
    <row r="166" ht="12.75">
      <c r="L166" s="28"/>
    </row>
    <row r="167" ht="12.75">
      <c r="L167" s="28"/>
    </row>
    <row r="168" ht="12.75">
      <c r="L168" s="28"/>
    </row>
    <row r="169" ht="12.75">
      <c r="L169" s="28"/>
    </row>
    <row r="170" ht="12.75">
      <c r="L170" s="28"/>
    </row>
    <row r="171" ht="12.75">
      <c r="L171" s="28"/>
    </row>
    <row r="172" ht="12.75">
      <c r="L172" s="28"/>
    </row>
    <row r="173" ht="12.75">
      <c r="L173" s="28"/>
    </row>
    <row r="174" ht="12.75">
      <c r="L174" s="28"/>
    </row>
    <row r="175" ht="12.75">
      <c r="L175" s="28"/>
    </row>
  </sheetData>
  <mergeCells count="2">
    <mergeCell ref="D4:K4"/>
    <mergeCell ref="M4:T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4" max="5" width="10.00390625" style="0" customWidth="1"/>
    <col min="6" max="6" width="10.57421875" style="0" customWidth="1"/>
    <col min="7" max="8" width="10.00390625" style="0" customWidth="1"/>
    <col min="9" max="9" width="11.140625" style="0" customWidth="1"/>
    <col min="10" max="20" width="11.7109375" style="0" customWidth="1"/>
  </cols>
  <sheetData>
    <row r="1" ht="17.25">
      <c r="A1" s="1" t="s">
        <v>90</v>
      </c>
    </row>
    <row r="2" ht="17.25">
      <c r="A2" s="1" t="s">
        <v>91</v>
      </c>
    </row>
    <row r="3" ht="17.25">
      <c r="A3" s="1" t="s">
        <v>92</v>
      </c>
    </row>
    <row r="4" spans="1:12" ht="17.25">
      <c r="A4" s="1"/>
      <c r="D4" s="55"/>
      <c r="E4" s="55"/>
      <c r="F4" s="3" t="s">
        <v>93</v>
      </c>
      <c r="G4" s="3"/>
      <c r="L4" s="4" t="s">
        <v>94</v>
      </c>
    </row>
    <row r="5" spans="1:12" ht="17.25">
      <c r="A5" s="1"/>
      <c r="D5" s="56"/>
      <c r="E5" s="56"/>
      <c r="F5" s="3" t="s">
        <v>95</v>
      </c>
      <c r="G5" s="3"/>
      <c r="L5" s="4" t="s">
        <v>96</v>
      </c>
    </row>
    <row r="6" spans="1:12" ht="17.25">
      <c r="A6" s="1"/>
      <c r="D6" s="57"/>
      <c r="E6" s="57"/>
      <c r="F6" s="3" t="s">
        <v>97</v>
      </c>
      <c r="G6" s="3"/>
      <c r="L6" s="4" t="s">
        <v>98</v>
      </c>
    </row>
    <row r="7" ht="12.75">
      <c r="J7" s="58"/>
    </row>
    <row r="8" spans="3:10" ht="12.75">
      <c r="C8" s="3" t="s">
        <v>99</v>
      </c>
      <c r="J8" s="58"/>
    </row>
    <row r="9" spans="4:10" ht="12.75">
      <c r="D9" s="59" t="s">
        <v>5</v>
      </c>
      <c r="E9" s="59" t="s">
        <v>6</v>
      </c>
      <c r="F9" s="59" t="s">
        <v>27</v>
      </c>
      <c r="G9" s="59" t="s">
        <v>28</v>
      </c>
      <c r="J9" s="58"/>
    </row>
    <row r="10" spans="3:10" ht="12.75">
      <c r="C10" t="s">
        <v>8</v>
      </c>
      <c r="D10" s="60">
        <f>'WF Survival Rates'!K10</f>
        <v>0.9983443775302624</v>
      </c>
      <c r="E10" s="61">
        <f>'WM Survival Rates'!J10</f>
        <v>0.9977760242498118</v>
      </c>
      <c r="F10" s="61">
        <f>'NWF Survival Rates'!J10</f>
        <v>0.9969687057470658</v>
      </c>
      <c r="G10" s="61">
        <f>'NWM Survival Rates'!J10</f>
        <v>0.9959253773609892</v>
      </c>
      <c r="J10" s="58"/>
    </row>
    <row r="11" spans="3:10" ht="12.75">
      <c r="C11" t="s">
        <v>9</v>
      </c>
      <c r="D11" s="60">
        <f>'WF Survival Rates'!K11</f>
        <v>0.9991930082232462</v>
      </c>
      <c r="E11" s="61">
        <f>'WM Survival Rates'!J11</f>
        <v>0.9987540629481378</v>
      </c>
      <c r="F11" s="61">
        <f>'NWF Survival Rates'!J11</f>
        <v>0.9988017289339667</v>
      </c>
      <c r="G11" s="61">
        <f>'NWM Survival Rates'!J11</f>
        <v>0.9981916484433653</v>
      </c>
      <c r="J11" s="58"/>
    </row>
    <row r="12" spans="3:10" ht="12.75">
      <c r="C12" t="s">
        <v>10</v>
      </c>
      <c r="D12" s="60">
        <f>'WF Survival Rates'!K12</f>
        <v>0.9983826938142581</v>
      </c>
      <c r="E12" s="61">
        <f>'WM Survival Rates'!J12</f>
        <v>0.9965086443454823</v>
      </c>
      <c r="F12" s="61">
        <f>'NWF Survival Rates'!J12</f>
        <v>0.9981779935076992</v>
      </c>
      <c r="G12" s="61">
        <f>'NWM Survival Rates'!J12</f>
        <v>0.9943786260730922</v>
      </c>
      <c r="J12" s="58"/>
    </row>
    <row r="13" spans="3:10" ht="12.75">
      <c r="C13" t="s">
        <v>11</v>
      </c>
      <c r="D13" s="60">
        <f>'WF Survival Rates'!K13</f>
        <v>0.9974255107014219</v>
      </c>
      <c r="E13" s="61">
        <f>'WM Survival Rates'!J13</f>
        <v>0.993380982671059</v>
      </c>
      <c r="F13" s="61">
        <f>'NWF Survival Rates'!J13</f>
        <v>0.9960059359069223</v>
      </c>
      <c r="G13" s="61">
        <f>'NWM Survival Rates'!J13</f>
        <v>0.9871541746356262</v>
      </c>
      <c r="J13" s="58"/>
    </row>
    <row r="14" spans="3:10" ht="12.75">
      <c r="C14" t="s">
        <v>12</v>
      </c>
      <c r="D14" s="60">
        <f>'WF Survival Rates'!K14</f>
        <v>0.9972323264273288</v>
      </c>
      <c r="E14" s="61">
        <f>'WM Survival Rates'!J14</f>
        <v>0.9917554878173523</v>
      </c>
      <c r="F14" s="61">
        <f>'NWF Survival Rates'!J14</f>
        <v>0.9926919667044279</v>
      </c>
      <c r="G14" s="61">
        <f>'NWM Survival Rates'!J14</f>
        <v>0.9824983350139775</v>
      </c>
      <c r="J14" s="58"/>
    </row>
    <row r="15" spans="3:10" ht="12.75">
      <c r="C15" t="s">
        <v>13</v>
      </c>
      <c r="D15" s="60">
        <f>'WF Survival Rates'!K15</f>
        <v>0.9964825172976787</v>
      </c>
      <c r="E15" s="61">
        <f>'WM Survival Rates'!J15</f>
        <v>0.989807747844383</v>
      </c>
      <c r="F15" s="61">
        <f>'NWF Survival Rates'!J15</f>
        <v>0.9897604147931306</v>
      </c>
      <c r="G15" s="61">
        <f>'NWM Survival Rates'!J15</f>
        <v>0.9787122821929451</v>
      </c>
      <c r="J15" s="58"/>
    </row>
    <row r="16" spans="3:10" ht="12.75">
      <c r="C16" t="s">
        <v>14</v>
      </c>
      <c r="D16" s="60">
        <f>'WF Survival Rates'!K16</f>
        <v>0.9953213534408354</v>
      </c>
      <c r="E16" s="61">
        <f>'WM Survival Rates'!J16</f>
        <v>0.9869914700555812</v>
      </c>
      <c r="F16" s="61">
        <f>'NWF Survival Rates'!J16</f>
        <v>0.9878122141039941</v>
      </c>
      <c r="G16" s="61">
        <f>'NWM Survival Rates'!J16</f>
        <v>0.9735682245506772</v>
      </c>
      <c r="J16" s="58"/>
    </row>
    <row r="17" spans="3:10" ht="12.75">
      <c r="C17" t="s">
        <v>15</v>
      </c>
      <c r="D17" s="60">
        <f>'WF Survival Rates'!K17</f>
        <v>0.9936921645080217</v>
      </c>
      <c r="E17" s="61">
        <f>'WM Survival Rates'!J17</f>
        <v>0.9836907750682542</v>
      </c>
      <c r="F17" s="61">
        <f>'NWF Survival Rates'!J17</f>
        <v>0.9851476878899947</v>
      </c>
      <c r="G17" s="61">
        <f>'NWM Survival Rates'!J17</f>
        <v>0.967554102513782</v>
      </c>
      <c r="J17" s="58"/>
    </row>
    <row r="18" spans="3:10" ht="12.75">
      <c r="C18" t="s">
        <v>16</v>
      </c>
      <c r="D18" s="60">
        <f>'WF Survival Rates'!K18</f>
        <v>0.9900769295833342</v>
      </c>
      <c r="E18" s="61">
        <f>'WM Survival Rates'!J18</f>
        <v>0.9787366943351514</v>
      </c>
      <c r="F18" s="61">
        <f>'NWF Survival Rates'!J18</f>
        <v>0.9806503126214051</v>
      </c>
      <c r="G18" s="61">
        <f>'NWM Survival Rates'!J18</f>
        <v>0.960832897323785</v>
      </c>
      <c r="J18" s="58"/>
    </row>
    <row r="19" spans="3:10" ht="12.75">
      <c r="C19" t="s">
        <v>17</v>
      </c>
      <c r="D19" s="60">
        <f>'WF Survival Rates'!K19</f>
        <v>0.984599484496342</v>
      </c>
      <c r="E19" s="61">
        <f>'WM Survival Rates'!J19</f>
        <v>0.9695877113913945</v>
      </c>
      <c r="F19" s="61">
        <f>'NWF Survival Rates'!J19</f>
        <v>0.9696509398446871</v>
      </c>
      <c r="G19" s="61">
        <f>'NWM Survival Rates'!J19</f>
        <v>0.9451646332394582</v>
      </c>
      <c r="J19" s="58"/>
    </row>
    <row r="20" spans="3:10" ht="12.75">
      <c r="C20" t="s">
        <v>18</v>
      </c>
      <c r="D20" s="60">
        <f>'WF Survival Rates'!K20</f>
        <v>0.9764521890766261</v>
      </c>
      <c r="E20" s="61">
        <f>'WM Survival Rates'!J20</f>
        <v>0.9535444469577019</v>
      </c>
      <c r="F20" s="61">
        <f>'NWF Survival Rates'!J20</f>
        <v>0.9545232925073022</v>
      </c>
      <c r="G20" s="61">
        <f>'NWM Survival Rates'!J20</f>
        <v>0.9191994050867116</v>
      </c>
      <c r="J20" s="58"/>
    </row>
    <row r="21" spans="3:10" ht="12.75">
      <c r="C21" t="s">
        <v>19</v>
      </c>
      <c r="D21" s="60">
        <f>'WF Survival Rates'!K21</f>
        <v>0.9643997303863667</v>
      </c>
      <c r="E21" s="61">
        <f>'WM Survival Rates'!J21</f>
        <v>0.9309638914323397</v>
      </c>
      <c r="F21" s="61">
        <f>'NWF Survival Rates'!J21</f>
        <v>0.9361838480293044</v>
      </c>
      <c r="G21" s="61">
        <f>'NWM Survival Rates'!J21</f>
        <v>0.8838449240828228</v>
      </c>
      <c r="J21" s="58"/>
    </row>
    <row r="22" spans="3:10" ht="12.75">
      <c r="C22" t="s">
        <v>20</v>
      </c>
      <c r="D22" s="60">
        <f>'WF Survival Rates'!K22</f>
        <v>0.9491521995617731</v>
      </c>
      <c r="E22" s="61">
        <f>'WM Survival Rates'!J22</f>
        <v>0.9049480327881384</v>
      </c>
      <c r="F22" s="61">
        <f>'NWF Survival Rates'!J22</f>
        <v>0.9068542632330095</v>
      </c>
      <c r="G22" s="61">
        <f>'NWM Survival Rates'!J22</f>
        <v>0.8381927067225237</v>
      </c>
      <c r="J22" s="58"/>
    </row>
    <row r="23" spans="3:10" ht="12.75">
      <c r="C23" t="s">
        <v>21</v>
      </c>
      <c r="D23" s="60">
        <f>'WF Survival Rates'!K23</f>
        <v>0.9237739405089156</v>
      </c>
      <c r="E23" s="61">
        <f>'WM Survival Rates'!J23</f>
        <v>0.8663034449747293</v>
      </c>
      <c r="F23" s="61">
        <f>'NWF Survival Rates'!J23</f>
        <v>0.8700481880727556</v>
      </c>
      <c r="G23" s="61">
        <f>'NWM Survival Rates'!J23</f>
        <v>0.7827645839855688</v>
      </c>
      <c r="J23" s="58"/>
    </row>
    <row r="24" spans="3:10" ht="12.75">
      <c r="C24" t="s">
        <v>22</v>
      </c>
      <c r="D24" s="60">
        <f>'WF Survival Rates'!K24</f>
        <v>0.8803911266035294</v>
      </c>
      <c r="E24" s="61">
        <f>'WM Survival Rates'!J24</f>
        <v>0.8039275592189085</v>
      </c>
      <c r="F24" s="61">
        <f>'NWF Survival Rates'!J24</f>
        <v>0.8203780301963145</v>
      </c>
      <c r="G24" s="61">
        <f>'NWM Survival Rates'!J24</f>
        <v>0.7133966917751474</v>
      </c>
      <c r="J24" s="58"/>
    </row>
    <row r="25" spans="3:10" ht="12.75">
      <c r="C25" t="s">
        <v>23</v>
      </c>
      <c r="D25" s="60">
        <f>'WF Survival Rates'!K25</f>
        <v>0.8088381287319245</v>
      </c>
      <c r="E25" s="61">
        <f>'WM Survival Rates'!J25</f>
        <v>0.7095121813168598</v>
      </c>
      <c r="F25" s="61">
        <f>'NWF Survival Rates'!J25</f>
        <v>0.751590243902439</v>
      </c>
      <c r="G25" s="61">
        <f>'NWM Survival Rates'!J25</f>
        <v>0.6299715008442959</v>
      </c>
      <c r="J25" s="58"/>
    </row>
    <row r="26" spans="3:10" ht="12.75">
      <c r="C26" t="s">
        <v>24</v>
      </c>
      <c r="D26" s="60">
        <f>'WF Survival Rates'!K26</f>
        <v>0.6855885137153697</v>
      </c>
      <c r="E26" s="61">
        <f>'WM Survival Rates'!J26</f>
        <v>0.5746260577224422</v>
      </c>
      <c r="F26" s="61">
        <f>'NWF Survival Rates'!J26</f>
        <v>0.6601573249565149</v>
      </c>
      <c r="G26" s="61">
        <f>'NWM Survival Rates'!J26</f>
        <v>0.5335953722930881</v>
      </c>
      <c r="I26" s="62"/>
      <c r="J26" s="58"/>
    </row>
    <row r="27" spans="3:10" ht="12.75">
      <c r="C27" t="s">
        <v>25</v>
      </c>
      <c r="D27" s="60">
        <f>'WF Survival Rates'!K27</f>
        <v>0.412415244041633</v>
      </c>
      <c r="E27" s="61">
        <f>'WM Survival Rates'!J27</f>
        <v>0.33920450822357645</v>
      </c>
      <c r="F27" s="61">
        <f>'NWF Survival Rates'!J27</f>
        <v>0.4446570136932451</v>
      </c>
      <c r="G27" s="61">
        <f>'NWM Survival Rates'!J27</f>
        <v>0.36536837993472865</v>
      </c>
      <c r="J27" s="58"/>
    </row>
    <row r="28" spans="3:10" ht="12.75">
      <c r="C28" s="21"/>
      <c r="D28" s="63"/>
      <c r="E28" s="64"/>
      <c r="F28" s="64"/>
      <c r="G28" s="64"/>
      <c r="J28" s="58"/>
    </row>
    <row r="29" ht="12.75">
      <c r="C29" s="3" t="s">
        <v>5</v>
      </c>
    </row>
    <row r="30" spans="4:20" ht="12.75">
      <c r="D30" s="65">
        <v>1990</v>
      </c>
      <c r="E30" s="66" t="s">
        <v>100</v>
      </c>
      <c r="F30" s="65">
        <v>1995</v>
      </c>
      <c r="G30" s="66" t="s">
        <v>100</v>
      </c>
      <c r="H30" s="65">
        <v>2000</v>
      </c>
      <c r="I30" s="67" t="s">
        <v>100</v>
      </c>
      <c r="J30" s="66">
        <v>2005</v>
      </c>
      <c r="K30" s="67" t="s">
        <v>100</v>
      </c>
      <c r="L30" s="65">
        <v>2010</v>
      </c>
      <c r="M30" s="67" t="s">
        <v>100</v>
      </c>
      <c r="N30" s="65">
        <v>2015</v>
      </c>
      <c r="O30" s="67" t="s">
        <v>100</v>
      </c>
      <c r="P30" s="65">
        <v>2020</v>
      </c>
      <c r="Q30" s="67" t="s">
        <v>100</v>
      </c>
      <c r="R30" s="65">
        <v>2025</v>
      </c>
      <c r="S30" s="67" t="s">
        <v>100</v>
      </c>
      <c r="T30" s="65">
        <v>2030</v>
      </c>
    </row>
    <row r="31" spans="3:20" ht="12.75">
      <c r="C31" t="s">
        <v>8</v>
      </c>
      <c r="D31" s="68">
        <f>D10</f>
        <v>0.9983443775302624</v>
      </c>
      <c r="E31" s="69">
        <v>0</v>
      </c>
      <c r="F31" s="68">
        <f>(1-((1-D31)*(1+E31)))</f>
        <v>0.9983443775302624</v>
      </c>
      <c r="G31" s="69">
        <v>-0.002</v>
      </c>
      <c r="H31" s="68">
        <f>(1-((1-F31)*(1+G31)))</f>
        <v>0.9983476887752019</v>
      </c>
      <c r="I31" s="70">
        <v>0</v>
      </c>
      <c r="J31" s="68">
        <f>(1-((1-H31)*(1+I31)))</f>
        <v>0.9983476887752019</v>
      </c>
      <c r="K31" s="69">
        <v>-0.002</v>
      </c>
      <c r="L31" s="68">
        <f>(1-((1-J31)*(1+K31)))</f>
        <v>0.9983509933976514</v>
      </c>
      <c r="M31" s="70">
        <v>0</v>
      </c>
      <c r="N31" s="68">
        <f>(1-((1-L31)*(1+M31)))</f>
        <v>0.9983509933976514</v>
      </c>
      <c r="O31" s="69">
        <v>-0.002</v>
      </c>
      <c r="P31" s="68">
        <f>(1-((1-N31)*(1+O31)))</f>
        <v>0.9983542914108561</v>
      </c>
      <c r="Q31" s="70">
        <v>0</v>
      </c>
      <c r="R31" s="68">
        <f>(1-((1-P31)*(1+Q31)))</f>
        <v>0.9983542914108561</v>
      </c>
      <c r="S31" s="70">
        <f>Q31</f>
        <v>0</v>
      </c>
      <c r="T31" s="68">
        <f>(1-((1-R31)*(1+S31)))</f>
        <v>0.9983542914108561</v>
      </c>
    </row>
    <row r="32" spans="3:20" ht="12.75">
      <c r="C32" t="s">
        <v>9</v>
      </c>
      <c r="D32" s="68">
        <f aca="true" t="shared" si="0" ref="D32:D48">D11</f>
        <v>0.9991930082232462</v>
      </c>
      <c r="E32" s="69">
        <v>0</v>
      </c>
      <c r="F32" s="68">
        <f aca="true" t="shared" si="1" ref="F32:F48">(1-((1-D32)*(1+E32)))</f>
        <v>0.9991930082232462</v>
      </c>
      <c r="G32" s="69">
        <v>-0.002</v>
      </c>
      <c r="H32" s="68">
        <f aca="true" t="shared" si="2" ref="H32:H48">(1-((1-F32)*(1+G32)))</f>
        <v>0.9991946222067997</v>
      </c>
      <c r="I32" s="70">
        <v>0</v>
      </c>
      <c r="J32" s="68">
        <f aca="true" t="shared" si="3" ref="J32:J48">(1-((1-H32)*(1+I32)))</f>
        <v>0.9991946222067997</v>
      </c>
      <c r="K32" s="69">
        <v>-0.002</v>
      </c>
      <c r="L32" s="68">
        <f aca="true" t="shared" si="4" ref="L32:L48">(1-((1-J32)*(1+K32)))</f>
        <v>0.999196232962386</v>
      </c>
      <c r="M32" s="70">
        <v>0</v>
      </c>
      <c r="N32" s="68">
        <f aca="true" t="shared" si="5" ref="N32:N48">(1-((1-L32)*(1+M32)))</f>
        <v>0.999196232962386</v>
      </c>
      <c r="O32" s="69">
        <v>-0.002</v>
      </c>
      <c r="P32" s="68">
        <f aca="true" t="shared" si="6" ref="P32:P48">(1-((1-N32)*(1+O32)))</f>
        <v>0.9991978404964612</v>
      </c>
      <c r="Q32" s="70">
        <v>0</v>
      </c>
      <c r="R32" s="68">
        <f aca="true" t="shared" si="7" ref="R32:R48">(1-((1-P32)*(1+Q32)))</f>
        <v>0.9991978404964612</v>
      </c>
      <c r="S32" s="70">
        <f aca="true" t="shared" si="8" ref="S32:S48">Q32</f>
        <v>0</v>
      </c>
      <c r="T32" s="68">
        <f aca="true" t="shared" si="9" ref="T32:T48">(1-((1-R32)*(1+S32)))</f>
        <v>0.9991978404964612</v>
      </c>
    </row>
    <row r="33" spans="3:20" ht="12.75">
      <c r="C33" t="s">
        <v>10</v>
      </c>
      <c r="D33" s="68">
        <f t="shared" si="0"/>
        <v>0.9983826938142581</v>
      </c>
      <c r="E33" s="69">
        <v>0</v>
      </c>
      <c r="F33" s="68">
        <f t="shared" si="1"/>
        <v>0.9983826938142581</v>
      </c>
      <c r="G33" s="69">
        <v>-0.002</v>
      </c>
      <c r="H33" s="68">
        <f t="shared" si="2"/>
        <v>0.9983859284266297</v>
      </c>
      <c r="I33" s="70">
        <v>0</v>
      </c>
      <c r="J33" s="68">
        <f t="shared" si="3"/>
        <v>0.9983859284266297</v>
      </c>
      <c r="K33" s="69">
        <v>-0.002</v>
      </c>
      <c r="L33" s="68">
        <f t="shared" si="4"/>
        <v>0.9983891565697764</v>
      </c>
      <c r="M33" s="70">
        <v>0</v>
      </c>
      <c r="N33" s="68">
        <f t="shared" si="5"/>
        <v>0.9983891565697764</v>
      </c>
      <c r="O33" s="69">
        <v>-0.002</v>
      </c>
      <c r="P33" s="68">
        <f t="shared" si="6"/>
        <v>0.9983923782566368</v>
      </c>
      <c r="Q33" s="70">
        <v>0</v>
      </c>
      <c r="R33" s="68">
        <f t="shared" si="7"/>
        <v>0.9983923782566368</v>
      </c>
      <c r="S33" s="70">
        <f t="shared" si="8"/>
        <v>0</v>
      </c>
      <c r="T33" s="68">
        <f t="shared" si="9"/>
        <v>0.9983923782566368</v>
      </c>
    </row>
    <row r="34" spans="3:20" ht="12.75">
      <c r="C34" t="s">
        <v>11</v>
      </c>
      <c r="D34" s="68">
        <f t="shared" si="0"/>
        <v>0.9974255107014219</v>
      </c>
      <c r="E34" s="69">
        <v>0</v>
      </c>
      <c r="F34" s="68">
        <f t="shared" si="1"/>
        <v>0.9974255107014219</v>
      </c>
      <c r="G34" s="69">
        <v>-0.002</v>
      </c>
      <c r="H34" s="68">
        <f t="shared" si="2"/>
        <v>0.9974306596800191</v>
      </c>
      <c r="I34" s="70">
        <v>0</v>
      </c>
      <c r="J34" s="68">
        <f t="shared" si="3"/>
        <v>0.9974306596800191</v>
      </c>
      <c r="K34" s="69">
        <v>-0.002</v>
      </c>
      <c r="L34" s="68">
        <f t="shared" si="4"/>
        <v>0.9974357983606591</v>
      </c>
      <c r="M34" s="70">
        <v>0</v>
      </c>
      <c r="N34" s="68">
        <f t="shared" si="5"/>
        <v>0.9974357983606591</v>
      </c>
      <c r="O34" s="69">
        <v>-0.002</v>
      </c>
      <c r="P34" s="68">
        <f t="shared" si="6"/>
        <v>0.9974409267639378</v>
      </c>
      <c r="Q34" s="70">
        <v>0</v>
      </c>
      <c r="R34" s="68">
        <f t="shared" si="7"/>
        <v>0.9974409267639378</v>
      </c>
      <c r="S34" s="70">
        <f t="shared" si="8"/>
        <v>0</v>
      </c>
      <c r="T34" s="68">
        <f t="shared" si="9"/>
        <v>0.9974409267639378</v>
      </c>
    </row>
    <row r="35" spans="3:20" ht="12.75">
      <c r="C35" t="s">
        <v>12</v>
      </c>
      <c r="D35" s="68">
        <f t="shared" si="0"/>
        <v>0.9972323264273288</v>
      </c>
      <c r="E35" s="69">
        <v>0</v>
      </c>
      <c r="F35" s="68">
        <f t="shared" si="1"/>
        <v>0.9972323264273288</v>
      </c>
      <c r="G35" s="69">
        <v>-0.002</v>
      </c>
      <c r="H35" s="68">
        <f t="shared" si="2"/>
        <v>0.9972378617744742</v>
      </c>
      <c r="I35" s="70">
        <v>0</v>
      </c>
      <c r="J35" s="68">
        <f t="shared" si="3"/>
        <v>0.9972378617744742</v>
      </c>
      <c r="K35" s="69">
        <v>-0.002</v>
      </c>
      <c r="L35" s="68">
        <f t="shared" si="4"/>
        <v>0.9972433860509252</v>
      </c>
      <c r="M35" s="70">
        <v>0</v>
      </c>
      <c r="N35" s="68">
        <f t="shared" si="5"/>
        <v>0.9972433860509252</v>
      </c>
      <c r="O35" s="69">
        <v>-0.002</v>
      </c>
      <c r="P35" s="68">
        <f t="shared" si="6"/>
        <v>0.9972488992788233</v>
      </c>
      <c r="Q35" s="70">
        <v>0</v>
      </c>
      <c r="R35" s="68">
        <f t="shared" si="7"/>
        <v>0.9972488992788233</v>
      </c>
      <c r="S35" s="70">
        <f t="shared" si="8"/>
        <v>0</v>
      </c>
      <c r="T35" s="68">
        <f t="shared" si="9"/>
        <v>0.9972488992788233</v>
      </c>
    </row>
    <row r="36" spans="3:20" ht="12.75">
      <c r="C36" t="s">
        <v>13</v>
      </c>
      <c r="D36" s="68">
        <f t="shared" si="0"/>
        <v>0.9964825172976787</v>
      </c>
      <c r="E36" s="69">
        <v>0</v>
      </c>
      <c r="F36" s="68">
        <f t="shared" si="1"/>
        <v>0.9964825172976787</v>
      </c>
      <c r="G36" s="69">
        <v>-0.002</v>
      </c>
      <c r="H36" s="68">
        <f t="shared" si="2"/>
        <v>0.9964895522630833</v>
      </c>
      <c r="I36" s="70">
        <v>0</v>
      </c>
      <c r="J36" s="68">
        <f t="shared" si="3"/>
        <v>0.9964895522630833</v>
      </c>
      <c r="K36" s="69">
        <v>-0.002</v>
      </c>
      <c r="L36" s="68">
        <f t="shared" si="4"/>
        <v>0.9964965731585572</v>
      </c>
      <c r="M36" s="70">
        <v>0</v>
      </c>
      <c r="N36" s="68">
        <f t="shared" si="5"/>
        <v>0.9964965731585572</v>
      </c>
      <c r="O36" s="69">
        <v>-0.002</v>
      </c>
      <c r="P36" s="68">
        <f t="shared" si="6"/>
        <v>0.9965035800122402</v>
      </c>
      <c r="Q36" s="70">
        <v>0</v>
      </c>
      <c r="R36" s="68">
        <f t="shared" si="7"/>
        <v>0.9965035800122402</v>
      </c>
      <c r="S36" s="70">
        <f t="shared" si="8"/>
        <v>0</v>
      </c>
      <c r="T36" s="68">
        <f t="shared" si="9"/>
        <v>0.9965035800122402</v>
      </c>
    </row>
    <row r="37" spans="3:20" ht="12.75">
      <c r="C37" t="s">
        <v>14</v>
      </c>
      <c r="D37" s="68">
        <f t="shared" si="0"/>
        <v>0.9953213534408354</v>
      </c>
      <c r="E37" s="69">
        <v>0</v>
      </c>
      <c r="F37" s="68">
        <f t="shared" si="1"/>
        <v>0.9953213534408354</v>
      </c>
      <c r="G37" s="69">
        <v>-0.002</v>
      </c>
      <c r="H37" s="68">
        <f t="shared" si="2"/>
        <v>0.9953307107339537</v>
      </c>
      <c r="I37" s="70">
        <v>0</v>
      </c>
      <c r="J37" s="68">
        <f t="shared" si="3"/>
        <v>0.9953307107339537</v>
      </c>
      <c r="K37" s="69">
        <v>-0.002</v>
      </c>
      <c r="L37" s="68">
        <f t="shared" si="4"/>
        <v>0.9953400493124859</v>
      </c>
      <c r="M37" s="70">
        <v>0</v>
      </c>
      <c r="N37" s="68">
        <f t="shared" si="5"/>
        <v>0.9953400493124859</v>
      </c>
      <c r="O37" s="69">
        <v>-0.002</v>
      </c>
      <c r="P37" s="68">
        <f t="shared" si="6"/>
        <v>0.9953493692138609</v>
      </c>
      <c r="Q37" s="70">
        <v>0</v>
      </c>
      <c r="R37" s="68">
        <f t="shared" si="7"/>
        <v>0.9953493692138609</v>
      </c>
      <c r="S37" s="70">
        <f t="shared" si="8"/>
        <v>0</v>
      </c>
      <c r="T37" s="68">
        <f t="shared" si="9"/>
        <v>0.9953493692138609</v>
      </c>
    </row>
    <row r="38" spans="3:20" ht="12.75">
      <c r="C38" t="s">
        <v>15</v>
      </c>
      <c r="D38" s="68">
        <f t="shared" si="0"/>
        <v>0.9936921645080217</v>
      </c>
      <c r="E38" s="69">
        <v>0</v>
      </c>
      <c r="F38" s="68">
        <f t="shared" si="1"/>
        <v>0.9936921645080217</v>
      </c>
      <c r="G38" s="69">
        <v>-0.002</v>
      </c>
      <c r="H38" s="68">
        <f t="shared" si="2"/>
        <v>0.9937047801790057</v>
      </c>
      <c r="I38" s="70">
        <v>0</v>
      </c>
      <c r="J38" s="68">
        <f t="shared" si="3"/>
        <v>0.9937047801790057</v>
      </c>
      <c r="K38" s="69">
        <v>-0.002</v>
      </c>
      <c r="L38" s="68">
        <f t="shared" si="4"/>
        <v>0.9937173706186476</v>
      </c>
      <c r="M38" s="70">
        <v>0</v>
      </c>
      <c r="N38" s="68">
        <f t="shared" si="5"/>
        <v>0.9937173706186476</v>
      </c>
      <c r="O38" s="69">
        <v>-0.002</v>
      </c>
      <c r="P38" s="68">
        <f t="shared" si="6"/>
        <v>0.9937299358774103</v>
      </c>
      <c r="Q38" s="70">
        <v>0</v>
      </c>
      <c r="R38" s="68">
        <f t="shared" si="7"/>
        <v>0.9937299358774103</v>
      </c>
      <c r="S38" s="70">
        <f t="shared" si="8"/>
        <v>0</v>
      </c>
      <c r="T38" s="68">
        <f t="shared" si="9"/>
        <v>0.9937299358774103</v>
      </c>
    </row>
    <row r="39" spans="3:20" ht="12.75">
      <c r="C39" t="s">
        <v>16</v>
      </c>
      <c r="D39" s="68">
        <f t="shared" si="0"/>
        <v>0.9900769295833342</v>
      </c>
      <c r="E39" s="69">
        <v>0</v>
      </c>
      <c r="F39" s="68">
        <f t="shared" si="1"/>
        <v>0.9900769295833342</v>
      </c>
      <c r="G39" s="69">
        <v>-0.002</v>
      </c>
      <c r="H39" s="68">
        <f t="shared" si="2"/>
        <v>0.9900967757241674</v>
      </c>
      <c r="I39" s="70">
        <v>0</v>
      </c>
      <c r="J39" s="68">
        <f t="shared" si="3"/>
        <v>0.9900967757241674</v>
      </c>
      <c r="K39" s="69">
        <v>-0.002</v>
      </c>
      <c r="L39" s="68">
        <f t="shared" si="4"/>
        <v>0.9901165821727191</v>
      </c>
      <c r="M39" s="70">
        <v>0</v>
      </c>
      <c r="N39" s="68">
        <f t="shared" si="5"/>
        <v>0.9901165821727191</v>
      </c>
      <c r="O39" s="69">
        <v>-0.002</v>
      </c>
      <c r="P39" s="68">
        <f t="shared" si="6"/>
        <v>0.9901363490083737</v>
      </c>
      <c r="Q39" s="70">
        <v>0</v>
      </c>
      <c r="R39" s="68">
        <f t="shared" si="7"/>
        <v>0.9901363490083737</v>
      </c>
      <c r="S39" s="70">
        <f t="shared" si="8"/>
        <v>0</v>
      </c>
      <c r="T39" s="68">
        <f t="shared" si="9"/>
        <v>0.9901363490083737</v>
      </c>
    </row>
    <row r="40" spans="3:20" ht="12.75">
      <c r="C40" t="s">
        <v>17</v>
      </c>
      <c r="D40" s="68">
        <f t="shared" si="0"/>
        <v>0.984599484496342</v>
      </c>
      <c r="E40" s="69">
        <v>0</v>
      </c>
      <c r="F40" s="68">
        <f t="shared" si="1"/>
        <v>0.984599484496342</v>
      </c>
      <c r="G40" s="69">
        <v>-0.002</v>
      </c>
      <c r="H40" s="68">
        <f t="shared" si="2"/>
        <v>0.9846302855273493</v>
      </c>
      <c r="I40" s="70">
        <v>0</v>
      </c>
      <c r="J40" s="68">
        <f t="shared" si="3"/>
        <v>0.9846302855273493</v>
      </c>
      <c r="K40" s="69">
        <v>-0.002</v>
      </c>
      <c r="L40" s="68">
        <f t="shared" si="4"/>
        <v>0.9846610249562946</v>
      </c>
      <c r="M40" s="70">
        <v>0</v>
      </c>
      <c r="N40" s="68">
        <f t="shared" si="5"/>
        <v>0.9846610249562946</v>
      </c>
      <c r="O40" s="69">
        <v>-0.002</v>
      </c>
      <c r="P40" s="68">
        <f t="shared" si="6"/>
        <v>0.984691702906382</v>
      </c>
      <c r="Q40" s="70">
        <v>0</v>
      </c>
      <c r="R40" s="68">
        <f t="shared" si="7"/>
        <v>0.984691702906382</v>
      </c>
      <c r="S40" s="70">
        <f t="shared" si="8"/>
        <v>0</v>
      </c>
      <c r="T40" s="68">
        <f t="shared" si="9"/>
        <v>0.984691702906382</v>
      </c>
    </row>
    <row r="41" spans="3:20" ht="12.75">
      <c r="C41" t="s">
        <v>18</v>
      </c>
      <c r="D41" s="68">
        <f t="shared" si="0"/>
        <v>0.9764521890766261</v>
      </c>
      <c r="E41" s="69">
        <v>0</v>
      </c>
      <c r="F41" s="68">
        <f t="shared" si="1"/>
        <v>0.9764521890766261</v>
      </c>
      <c r="G41" s="69">
        <v>-0.002</v>
      </c>
      <c r="H41" s="68">
        <f t="shared" si="2"/>
        <v>0.9764992846984729</v>
      </c>
      <c r="I41" s="70">
        <v>0</v>
      </c>
      <c r="J41" s="68">
        <f t="shared" si="3"/>
        <v>0.9764992846984729</v>
      </c>
      <c r="K41" s="69">
        <v>-0.002</v>
      </c>
      <c r="L41" s="68">
        <f t="shared" si="4"/>
        <v>0.976546286129076</v>
      </c>
      <c r="M41" s="70">
        <v>0</v>
      </c>
      <c r="N41" s="68">
        <f t="shared" si="5"/>
        <v>0.976546286129076</v>
      </c>
      <c r="O41" s="69">
        <v>-0.002</v>
      </c>
      <c r="P41" s="68">
        <f t="shared" si="6"/>
        <v>0.9765931935568178</v>
      </c>
      <c r="Q41" s="70">
        <v>0</v>
      </c>
      <c r="R41" s="68">
        <f t="shared" si="7"/>
        <v>0.9765931935568178</v>
      </c>
      <c r="S41" s="70">
        <f t="shared" si="8"/>
        <v>0</v>
      </c>
      <c r="T41" s="68">
        <f t="shared" si="9"/>
        <v>0.9765931935568178</v>
      </c>
    </row>
    <row r="42" spans="3:20" ht="12.75">
      <c r="C42" t="s">
        <v>19</v>
      </c>
      <c r="D42" s="68">
        <f t="shared" si="0"/>
        <v>0.9643997303863667</v>
      </c>
      <c r="E42" s="69">
        <v>0</v>
      </c>
      <c r="F42" s="68">
        <f t="shared" si="1"/>
        <v>0.9643997303863667</v>
      </c>
      <c r="G42" s="69">
        <v>-0.002</v>
      </c>
      <c r="H42" s="68">
        <f t="shared" si="2"/>
        <v>0.964470930925594</v>
      </c>
      <c r="I42" s="70">
        <v>0</v>
      </c>
      <c r="J42" s="68">
        <f t="shared" si="3"/>
        <v>0.964470930925594</v>
      </c>
      <c r="K42" s="69">
        <v>-0.002</v>
      </c>
      <c r="L42" s="68">
        <f t="shared" si="4"/>
        <v>0.9645419890637428</v>
      </c>
      <c r="M42" s="70">
        <v>0</v>
      </c>
      <c r="N42" s="68">
        <f t="shared" si="5"/>
        <v>0.9645419890637428</v>
      </c>
      <c r="O42" s="69">
        <v>-0.002</v>
      </c>
      <c r="P42" s="68">
        <f t="shared" si="6"/>
        <v>0.9646129050856153</v>
      </c>
      <c r="Q42" s="70">
        <v>0</v>
      </c>
      <c r="R42" s="68">
        <f t="shared" si="7"/>
        <v>0.9646129050856153</v>
      </c>
      <c r="S42" s="70">
        <f t="shared" si="8"/>
        <v>0</v>
      </c>
      <c r="T42" s="68">
        <f t="shared" si="9"/>
        <v>0.9646129050856153</v>
      </c>
    </row>
    <row r="43" spans="3:20" ht="12.75">
      <c r="C43" t="s">
        <v>20</v>
      </c>
      <c r="D43" s="68">
        <f t="shared" si="0"/>
        <v>0.9491521995617731</v>
      </c>
      <c r="E43" s="69">
        <v>0</v>
      </c>
      <c r="F43" s="68">
        <f t="shared" si="1"/>
        <v>0.9491521995617731</v>
      </c>
      <c r="G43" s="69">
        <v>-0.002</v>
      </c>
      <c r="H43" s="68">
        <f t="shared" si="2"/>
        <v>0.9492538951626496</v>
      </c>
      <c r="I43" s="70">
        <v>0</v>
      </c>
      <c r="J43" s="68">
        <f t="shared" si="3"/>
        <v>0.9492538951626496</v>
      </c>
      <c r="K43" s="69">
        <v>-0.002</v>
      </c>
      <c r="L43" s="68">
        <f t="shared" si="4"/>
        <v>0.9493553873723243</v>
      </c>
      <c r="M43" s="70">
        <v>0</v>
      </c>
      <c r="N43" s="68">
        <f t="shared" si="5"/>
        <v>0.9493553873723243</v>
      </c>
      <c r="O43" s="69">
        <v>-0.002</v>
      </c>
      <c r="P43" s="68">
        <f t="shared" si="6"/>
        <v>0.9494566765975796</v>
      </c>
      <c r="Q43" s="70">
        <v>0</v>
      </c>
      <c r="R43" s="68">
        <f t="shared" si="7"/>
        <v>0.9494566765975796</v>
      </c>
      <c r="S43" s="70">
        <f t="shared" si="8"/>
        <v>0</v>
      </c>
      <c r="T43" s="68">
        <f t="shared" si="9"/>
        <v>0.9494566765975796</v>
      </c>
    </row>
    <row r="44" spans="3:20" ht="12.75">
      <c r="C44" t="s">
        <v>21</v>
      </c>
      <c r="D44" s="68">
        <f t="shared" si="0"/>
        <v>0.9237739405089156</v>
      </c>
      <c r="E44" s="69">
        <v>0</v>
      </c>
      <c r="F44" s="68">
        <f t="shared" si="1"/>
        <v>0.9237739405089156</v>
      </c>
      <c r="G44" s="69">
        <v>-0.002</v>
      </c>
      <c r="H44" s="68">
        <f t="shared" si="2"/>
        <v>0.9239263926278978</v>
      </c>
      <c r="I44" s="70">
        <v>0</v>
      </c>
      <c r="J44" s="68">
        <f t="shared" si="3"/>
        <v>0.9239263926278978</v>
      </c>
      <c r="K44" s="69">
        <v>-0.002</v>
      </c>
      <c r="L44" s="68">
        <f t="shared" si="4"/>
        <v>0.924078539842642</v>
      </c>
      <c r="M44" s="70">
        <v>0</v>
      </c>
      <c r="N44" s="68">
        <f t="shared" si="5"/>
        <v>0.924078539842642</v>
      </c>
      <c r="O44" s="69">
        <v>-0.002</v>
      </c>
      <c r="P44" s="68">
        <f t="shared" si="6"/>
        <v>0.9242303827629567</v>
      </c>
      <c r="Q44" s="70">
        <v>0</v>
      </c>
      <c r="R44" s="68">
        <f t="shared" si="7"/>
        <v>0.9242303827629567</v>
      </c>
      <c r="S44" s="70">
        <f t="shared" si="8"/>
        <v>0</v>
      </c>
      <c r="T44" s="68">
        <f t="shared" si="9"/>
        <v>0.9242303827629567</v>
      </c>
    </row>
    <row r="45" spans="3:20" ht="12.75">
      <c r="C45" t="s">
        <v>22</v>
      </c>
      <c r="D45" s="68">
        <f t="shared" si="0"/>
        <v>0.8803911266035294</v>
      </c>
      <c r="E45" s="69">
        <v>0</v>
      </c>
      <c r="F45" s="68">
        <f t="shared" si="1"/>
        <v>0.8803911266035294</v>
      </c>
      <c r="G45" s="69">
        <v>-0.002</v>
      </c>
      <c r="H45" s="68">
        <f t="shared" si="2"/>
        <v>0.8806303443503223</v>
      </c>
      <c r="I45" s="70">
        <v>0</v>
      </c>
      <c r="J45" s="68">
        <f t="shared" si="3"/>
        <v>0.8806303443503223</v>
      </c>
      <c r="K45" s="69">
        <v>-0.002</v>
      </c>
      <c r="L45" s="68">
        <f t="shared" si="4"/>
        <v>0.8808690836616216</v>
      </c>
      <c r="M45" s="70">
        <v>0</v>
      </c>
      <c r="N45" s="68">
        <f t="shared" si="5"/>
        <v>0.8808690836616216</v>
      </c>
      <c r="O45" s="69">
        <v>-0.002</v>
      </c>
      <c r="P45" s="68">
        <f t="shared" si="6"/>
        <v>0.8811073454942984</v>
      </c>
      <c r="Q45" s="70">
        <v>0</v>
      </c>
      <c r="R45" s="68">
        <f t="shared" si="7"/>
        <v>0.8811073454942984</v>
      </c>
      <c r="S45" s="70">
        <f t="shared" si="8"/>
        <v>0</v>
      </c>
      <c r="T45" s="68">
        <f t="shared" si="9"/>
        <v>0.8811073454942984</v>
      </c>
    </row>
    <row r="46" spans="3:20" ht="12.75">
      <c r="C46" t="s">
        <v>23</v>
      </c>
      <c r="D46" s="68">
        <f t="shared" si="0"/>
        <v>0.8088381287319245</v>
      </c>
      <c r="E46" s="69">
        <v>0</v>
      </c>
      <c r="F46" s="68">
        <f t="shared" si="1"/>
        <v>0.8088381287319245</v>
      </c>
      <c r="G46" s="69">
        <v>-0.002</v>
      </c>
      <c r="H46" s="68">
        <f t="shared" si="2"/>
        <v>0.8092204524744606</v>
      </c>
      <c r="I46" s="70">
        <v>0</v>
      </c>
      <c r="J46" s="68">
        <f t="shared" si="3"/>
        <v>0.8092204524744606</v>
      </c>
      <c r="K46" s="69">
        <v>-0.002</v>
      </c>
      <c r="L46" s="68">
        <f t="shared" si="4"/>
        <v>0.8096020115695117</v>
      </c>
      <c r="M46" s="70">
        <v>0</v>
      </c>
      <c r="N46" s="68">
        <f t="shared" si="5"/>
        <v>0.8096020115695117</v>
      </c>
      <c r="O46" s="69">
        <v>-0.002</v>
      </c>
      <c r="P46" s="68">
        <f t="shared" si="6"/>
        <v>0.8099828075463726</v>
      </c>
      <c r="Q46" s="70">
        <v>0</v>
      </c>
      <c r="R46" s="68">
        <f t="shared" si="7"/>
        <v>0.8099828075463726</v>
      </c>
      <c r="S46" s="70">
        <f t="shared" si="8"/>
        <v>0</v>
      </c>
      <c r="T46" s="68">
        <f t="shared" si="9"/>
        <v>0.8099828075463726</v>
      </c>
    </row>
    <row r="47" spans="3:20" ht="12.75">
      <c r="C47" t="s">
        <v>24</v>
      </c>
      <c r="D47" s="68">
        <f t="shared" si="0"/>
        <v>0.6855885137153697</v>
      </c>
      <c r="E47" s="69">
        <v>0</v>
      </c>
      <c r="F47" s="68">
        <f t="shared" si="1"/>
        <v>0.6855885137153697</v>
      </c>
      <c r="G47" s="69">
        <v>-0.002</v>
      </c>
      <c r="H47" s="68">
        <f t="shared" si="2"/>
        <v>0.6862173366879389</v>
      </c>
      <c r="I47" s="70">
        <v>0</v>
      </c>
      <c r="J47" s="68">
        <f t="shared" si="3"/>
        <v>0.6862173366879389</v>
      </c>
      <c r="K47" s="69">
        <v>-0.002</v>
      </c>
      <c r="L47" s="68">
        <f t="shared" si="4"/>
        <v>0.686844902014563</v>
      </c>
      <c r="M47" s="70">
        <v>0</v>
      </c>
      <c r="N47" s="68">
        <f t="shared" si="5"/>
        <v>0.686844902014563</v>
      </c>
      <c r="O47" s="69">
        <v>-0.002</v>
      </c>
      <c r="P47" s="68">
        <f t="shared" si="6"/>
        <v>0.687471212210534</v>
      </c>
      <c r="Q47" s="70">
        <v>0</v>
      </c>
      <c r="R47" s="68">
        <f t="shared" si="7"/>
        <v>0.687471212210534</v>
      </c>
      <c r="S47" s="70">
        <f t="shared" si="8"/>
        <v>0</v>
      </c>
      <c r="T47" s="68">
        <f t="shared" si="9"/>
        <v>0.687471212210534</v>
      </c>
    </row>
    <row r="48" spans="3:20" ht="12.75">
      <c r="C48" t="s">
        <v>25</v>
      </c>
      <c r="D48" s="71">
        <f t="shared" si="0"/>
        <v>0.412415244041633</v>
      </c>
      <c r="E48" s="69">
        <v>0</v>
      </c>
      <c r="F48" s="71">
        <f t="shared" si="1"/>
        <v>0.412415244041633</v>
      </c>
      <c r="G48" s="69">
        <v>-0.002</v>
      </c>
      <c r="H48" s="71">
        <f t="shared" si="2"/>
        <v>0.41359041355354975</v>
      </c>
      <c r="I48" s="70">
        <v>0</v>
      </c>
      <c r="J48" s="71">
        <f t="shared" si="3"/>
        <v>0.41359041355354975</v>
      </c>
      <c r="K48" s="69">
        <v>-0.002</v>
      </c>
      <c r="L48" s="71">
        <f t="shared" si="4"/>
        <v>0.41476323272644267</v>
      </c>
      <c r="M48" s="70">
        <v>0</v>
      </c>
      <c r="N48" s="71">
        <f t="shared" si="5"/>
        <v>0.41476323272644267</v>
      </c>
      <c r="O48" s="69">
        <v>-0.002</v>
      </c>
      <c r="P48" s="71">
        <f t="shared" si="6"/>
        <v>0.4159337062609898</v>
      </c>
      <c r="Q48" s="70">
        <v>0</v>
      </c>
      <c r="R48" s="71">
        <f t="shared" si="7"/>
        <v>0.4159337062609898</v>
      </c>
      <c r="S48" s="72">
        <f t="shared" si="8"/>
        <v>0</v>
      </c>
      <c r="T48" s="71">
        <f t="shared" si="9"/>
        <v>0.4159337062609898</v>
      </c>
    </row>
    <row r="49" spans="4:20" ht="12.75">
      <c r="D49" s="21"/>
      <c r="F49" s="21"/>
      <c r="H49" s="21"/>
      <c r="J49" s="21"/>
      <c r="L49" s="21"/>
      <c r="N49" s="21"/>
      <c r="P49" s="21"/>
      <c r="R49" s="21"/>
      <c r="T49" s="21"/>
    </row>
    <row r="50" spans="4:20" ht="12.75">
      <c r="D50" s="21"/>
      <c r="F50" s="21"/>
      <c r="H50" s="21"/>
      <c r="J50" s="21"/>
      <c r="L50" s="21"/>
      <c r="N50" s="21"/>
      <c r="P50" s="21"/>
      <c r="R50" s="21"/>
      <c r="T50" s="21"/>
    </row>
    <row r="51" spans="3:20" ht="12.75">
      <c r="C51" s="3" t="s">
        <v>6</v>
      </c>
      <c r="D51" s="21"/>
      <c r="F51" s="21"/>
      <c r="H51" s="21"/>
      <c r="J51" s="21"/>
      <c r="L51" s="21"/>
      <c r="N51" s="21"/>
      <c r="P51" s="21"/>
      <c r="R51" s="21"/>
      <c r="T51" s="21"/>
    </row>
    <row r="52" spans="4:20" ht="12.75">
      <c r="D52" s="65">
        <v>1990</v>
      </c>
      <c r="E52" s="66" t="s">
        <v>100</v>
      </c>
      <c r="F52" s="65">
        <v>1995</v>
      </c>
      <c r="G52" s="66" t="s">
        <v>100</v>
      </c>
      <c r="H52" s="65">
        <v>2000</v>
      </c>
      <c r="I52" s="67" t="s">
        <v>100</v>
      </c>
      <c r="J52" s="65">
        <v>2005</v>
      </c>
      <c r="K52" s="67" t="s">
        <v>100</v>
      </c>
      <c r="L52" s="65">
        <v>2010</v>
      </c>
      <c r="M52" s="67" t="s">
        <v>100</v>
      </c>
      <c r="N52" s="65">
        <v>2015</v>
      </c>
      <c r="O52" s="67" t="s">
        <v>100</v>
      </c>
      <c r="P52" s="65">
        <v>2020</v>
      </c>
      <c r="Q52" s="67" t="s">
        <v>100</v>
      </c>
      <c r="R52" s="65">
        <v>2025</v>
      </c>
      <c r="S52" s="67" t="s">
        <v>100</v>
      </c>
      <c r="T52" s="65">
        <v>2030</v>
      </c>
    </row>
    <row r="53" spans="3:20" ht="12.75">
      <c r="C53" t="s">
        <v>8</v>
      </c>
      <c r="D53" s="68">
        <f>E10</f>
        <v>0.9977760242498118</v>
      </c>
      <c r="E53" s="69">
        <v>0</v>
      </c>
      <c r="F53" s="68">
        <f>(1-((1-D53)*(1+E53)))</f>
        <v>0.9977760242498118</v>
      </c>
      <c r="G53" s="69">
        <v>-0.002</v>
      </c>
      <c r="H53" s="68">
        <f>(1-((1-F53)*(1+G53)))</f>
        <v>0.9977804722013122</v>
      </c>
      <c r="I53" s="69">
        <v>0</v>
      </c>
      <c r="J53" s="68">
        <f>(1-((1-H53)*(1+I53)))</f>
        <v>0.9977804722013122</v>
      </c>
      <c r="K53" s="69">
        <v>-0.002</v>
      </c>
      <c r="L53" s="68">
        <f>(1-((1-J53)*(1+K53)))</f>
        <v>0.9977849112569095</v>
      </c>
      <c r="M53" s="69">
        <v>0</v>
      </c>
      <c r="N53" s="68">
        <f>(1-((1-L53)*(1+M53)))</f>
        <v>0.9977849112569095</v>
      </c>
      <c r="O53" s="69">
        <v>-0.002</v>
      </c>
      <c r="P53" s="68">
        <f>(1-((1-N53)*(1+O53)))</f>
        <v>0.9977893414343957</v>
      </c>
      <c r="Q53" s="69">
        <v>0</v>
      </c>
      <c r="R53" s="68">
        <f>(1-((1-P53)*(1+Q53)))</f>
        <v>0.9977893414343957</v>
      </c>
      <c r="S53" s="69">
        <v>0</v>
      </c>
      <c r="T53" s="68">
        <f>(1-((1-R53)*(1+S53)))</f>
        <v>0.9977893414343957</v>
      </c>
    </row>
    <row r="54" spans="3:20" ht="12.75">
      <c r="C54" t="s">
        <v>9</v>
      </c>
      <c r="D54" s="68">
        <f aca="true" t="shared" si="10" ref="D54:D70">E11</f>
        <v>0.9987540629481378</v>
      </c>
      <c r="E54" s="69">
        <v>0</v>
      </c>
      <c r="F54" s="68">
        <f aca="true" t="shared" si="11" ref="F54:F70">(1-((1-D54)*(1+E54)))</f>
        <v>0.9987540629481378</v>
      </c>
      <c r="G54" s="69">
        <v>-0.002</v>
      </c>
      <c r="H54" s="68">
        <f aca="true" t="shared" si="12" ref="H54:H70">(1-((1-F54)*(1+G54)))</f>
        <v>0.9987565548222416</v>
      </c>
      <c r="I54" s="69">
        <v>0</v>
      </c>
      <c r="J54" s="68">
        <f aca="true" t="shared" si="13" ref="J54:P70">(1-((1-H54)*(1+I54)))</f>
        <v>0.9987565548222416</v>
      </c>
      <c r="K54" s="69">
        <v>-0.002</v>
      </c>
      <c r="L54" s="68">
        <f t="shared" si="13"/>
        <v>0.9987590417125971</v>
      </c>
      <c r="M54" s="69">
        <v>0</v>
      </c>
      <c r="N54" s="68">
        <f t="shared" si="13"/>
        <v>0.9987590417125971</v>
      </c>
      <c r="O54" s="69">
        <v>-0.002</v>
      </c>
      <c r="P54" s="68">
        <f t="shared" si="13"/>
        <v>0.9987615236291719</v>
      </c>
      <c r="Q54" s="69">
        <v>0</v>
      </c>
      <c r="R54" s="68">
        <f aca="true" t="shared" si="14" ref="R54:R70">(1-((1-P54)*(1+Q54)))</f>
        <v>0.9987615236291719</v>
      </c>
      <c r="S54" s="69">
        <v>0</v>
      </c>
      <c r="T54" s="68">
        <f aca="true" t="shared" si="15" ref="T54:T70">(1-((1-R54)*(1+S54)))</f>
        <v>0.9987615236291719</v>
      </c>
    </row>
    <row r="55" spans="3:20" ht="12.75">
      <c r="C55" t="s">
        <v>10</v>
      </c>
      <c r="D55" s="68">
        <f t="shared" si="10"/>
        <v>0.9965086443454823</v>
      </c>
      <c r="E55" s="69">
        <v>0</v>
      </c>
      <c r="F55" s="68">
        <f t="shared" si="11"/>
        <v>0.9965086443454823</v>
      </c>
      <c r="G55" s="69">
        <v>-0.002</v>
      </c>
      <c r="H55" s="68">
        <f t="shared" si="12"/>
        <v>0.9965156270567913</v>
      </c>
      <c r="I55" s="69">
        <v>0</v>
      </c>
      <c r="J55" s="68">
        <f t="shared" si="13"/>
        <v>0.9965156270567913</v>
      </c>
      <c r="K55" s="69">
        <v>-0.002</v>
      </c>
      <c r="L55" s="68">
        <f t="shared" si="13"/>
        <v>0.9965225958026778</v>
      </c>
      <c r="M55" s="69">
        <v>0</v>
      </c>
      <c r="N55" s="68">
        <f t="shared" si="13"/>
        <v>0.9965225958026778</v>
      </c>
      <c r="O55" s="69">
        <v>-0.002</v>
      </c>
      <c r="P55" s="68">
        <f t="shared" si="13"/>
        <v>0.9965295506110724</v>
      </c>
      <c r="Q55" s="69">
        <v>0</v>
      </c>
      <c r="R55" s="68">
        <f t="shared" si="14"/>
        <v>0.9965295506110724</v>
      </c>
      <c r="S55" s="69">
        <v>0</v>
      </c>
      <c r="T55" s="68">
        <f t="shared" si="15"/>
        <v>0.9965295506110724</v>
      </c>
    </row>
    <row r="56" spans="3:20" ht="12.75">
      <c r="C56" t="s">
        <v>11</v>
      </c>
      <c r="D56" s="68">
        <f t="shared" si="10"/>
        <v>0.993380982671059</v>
      </c>
      <c r="E56" s="69">
        <v>0</v>
      </c>
      <c r="F56" s="68">
        <f t="shared" si="11"/>
        <v>0.993380982671059</v>
      </c>
      <c r="G56" s="69">
        <v>-0.002</v>
      </c>
      <c r="H56" s="68">
        <f t="shared" si="12"/>
        <v>0.9933942207057169</v>
      </c>
      <c r="I56" s="69">
        <v>0</v>
      </c>
      <c r="J56" s="68">
        <f t="shared" si="13"/>
        <v>0.9933942207057169</v>
      </c>
      <c r="K56" s="69">
        <v>-0.002</v>
      </c>
      <c r="L56" s="68">
        <f t="shared" si="13"/>
        <v>0.9934074322643055</v>
      </c>
      <c r="M56" s="69">
        <v>0</v>
      </c>
      <c r="N56" s="68">
        <f t="shared" si="13"/>
        <v>0.9934074322643055</v>
      </c>
      <c r="O56" s="69">
        <v>-0.002</v>
      </c>
      <c r="P56" s="68">
        <f t="shared" si="13"/>
        <v>0.9934206173997769</v>
      </c>
      <c r="Q56" s="69">
        <v>0</v>
      </c>
      <c r="R56" s="68">
        <f t="shared" si="14"/>
        <v>0.9934206173997769</v>
      </c>
      <c r="S56" s="69">
        <v>0</v>
      </c>
      <c r="T56" s="68">
        <f t="shared" si="15"/>
        <v>0.9934206173997769</v>
      </c>
    </row>
    <row r="57" spans="3:20" ht="12.75">
      <c r="C57" t="s">
        <v>12</v>
      </c>
      <c r="D57" s="68">
        <f t="shared" si="10"/>
        <v>0.9917554878173523</v>
      </c>
      <c r="E57" s="69">
        <v>0</v>
      </c>
      <c r="F57" s="68">
        <f t="shared" si="11"/>
        <v>0.9917554878173523</v>
      </c>
      <c r="G57" s="69">
        <v>-0.002</v>
      </c>
      <c r="H57" s="68">
        <f t="shared" si="12"/>
        <v>0.9917719768417177</v>
      </c>
      <c r="I57" s="69">
        <v>0</v>
      </c>
      <c r="J57" s="68">
        <f t="shared" si="13"/>
        <v>0.9917719768417177</v>
      </c>
      <c r="K57" s="69">
        <v>-0.002</v>
      </c>
      <c r="L57" s="68">
        <f t="shared" si="13"/>
        <v>0.9917884328880343</v>
      </c>
      <c r="M57" s="69">
        <v>0</v>
      </c>
      <c r="N57" s="68">
        <f t="shared" si="13"/>
        <v>0.9917884328880343</v>
      </c>
      <c r="O57" s="69">
        <v>-0.002</v>
      </c>
      <c r="P57" s="68">
        <f t="shared" si="13"/>
        <v>0.9918048560222582</v>
      </c>
      <c r="Q57" s="69">
        <v>0</v>
      </c>
      <c r="R57" s="68">
        <f t="shared" si="14"/>
        <v>0.9918048560222582</v>
      </c>
      <c r="S57" s="69">
        <v>0</v>
      </c>
      <c r="T57" s="68">
        <f t="shared" si="15"/>
        <v>0.9918048560222582</v>
      </c>
    </row>
    <row r="58" spans="3:20" ht="12.75">
      <c r="C58" t="s">
        <v>13</v>
      </c>
      <c r="D58" s="68">
        <f t="shared" si="10"/>
        <v>0.989807747844383</v>
      </c>
      <c r="E58" s="69">
        <v>0</v>
      </c>
      <c r="F58" s="68">
        <f t="shared" si="11"/>
        <v>0.989807747844383</v>
      </c>
      <c r="G58" s="69">
        <v>-0.002</v>
      </c>
      <c r="H58" s="68">
        <f t="shared" si="12"/>
        <v>0.9898281323486942</v>
      </c>
      <c r="I58" s="69">
        <v>0</v>
      </c>
      <c r="J58" s="68">
        <f t="shared" si="13"/>
        <v>0.9898281323486942</v>
      </c>
      <c r="K58" s="69">
        <v>-0.002</v>
      </c>
      <c r="L58" s="68">
        <f t="shared" si="13"/>
        <v>0.9898484760839967</v>
      </c>
      <c r="M58" s="69">
        <v>0</v>
      </c>
      <c r="N58" s="68">
        <f t="shared" si="13"/>
        <v>0.9898484760839967</v>
      </c>
      <c r="O58" s="69">
        <v>-0.002</v>
      </c>
      <c r="P58" s="68">
        <f t="shared" si="13"/>
        <v>0.9898687791318287</v>
      </c>
      <c r="Q58" s="69">
        <v>0</v>
      </c>
      <c r="R58" s="68">
        <f t="shared" si="14"/>
        <v>0.9898687791318287</v>
      </c>
      <c r="S58" s="69">
        <v>0</v>
      </c>
      <c r="T58" s="68">
        <f t="shared" si="15"/>
        <v>0.9898687791318287</v>
      </c>
    </row>
    <row r="59" spans="3:20" ht="12.75">
      <c r="C59" t="s">
        <v>14</v>
      </c>
      <c r="D59" s="68">
        <f t="shared" si="10"/>
        <v>0.9869914700555812</v>
      </c>
      <c r="E59" s="69">
        <v>0</v>
      </c>
      <c r="F59" s="68">
        <f t="shared" si="11"/>
        <v>0.9869914700555812</v>
      </c>
      <c r="G59" s="69">
        <v>-0.002</v>
      </c>
      <c r="H59" s="68">
        <f t="shared" si="12"/>
        <v>0.98701748711547</v>
      </c>
      <c r="I59" s="69">
        <v>0</v>
      </c>
      <c r="J59" s="68">
        <f t="shared" si="13"/>
        <v>0.98701748711547</v>
      </c>
      <c r="K59" s="69">
        <v>-0.002</v>
      </c>
      <c r="L59" s="68">
        <f t="shared" si="13"/>
        <v>0.987043452141239</v>
      </c>
      <c r="M59" s="69">
        <v>0</v>
      </c>
      <c r="N59" s="68">
        <f t="shared" si="13"/>
        <v>0.987043452141239</v>
      </c>
      <c r="O59" s="69">
        <v>-0.002</v>
      </c>
      <c r="P59" s="68">
        <f t="shared" si="13"/>
        <v>0.9870693652369565</v>
      </c>
      <c r="Q59" s="69">
        <v>0</v>
      </c>
      <c r="R59" s="68">
        <f t="shared" si="14"/>
        <v>0.9870693652369565</v>
      </c>
      <c r="S59" s="69">
        <v>0</v>
      </c>
      <c r="T59" s="68">
        <f t="shared" si="15"/>
        <v>0.9870693652369565</v>
      </c>
    </row>
    <row r="60" spans="3:20" ht="12.75">
      <c r="C60" t="s">
        <v>15</v>
      </c>
      <c r="D60" s="68">
        <f t="shared" si="10"/>
        <v>0.9836907750682542</v>
      </c>
      <c r="E60" s="69">
        <v>0</v>
      </c>
      <c r="F60" s="68">
        <f t="shared" si="11"/>
        <v>0.9836907750682542</v>
      </c>
      <c r="G60" s="69">
        <v>-0.002</v>
      </c>
      <c r="H60" s="68">
        <f t="shared" si="12"/>
        <v>0.9837233935181177</v>
      </c>
      <c r="I60" s="69">
        <v>0</v>
      </c>
      <c r="J60" s="68">
        <f t="shared" si="13"/>
        <v>0.9837233935181177</v>
      </c>
      <c r="K60" s="69">
        <v>-0.002</v>
      </c>
      <c r="L60" s="68">
        <f t="shared" si="13"/>
        <v>0.9837559467310815</v>
      </c>
      <c r="M60" s="69">
        <v>0</v>
      </c>
      <c r="N60" s="68">
        <f t="shared" si="13"/>
        <v>0.9837559467310815</v>
      </c>
      <c r="O60" s="69">
        <v>-0.002</v>
      </c>
      <c r="P60" s="68">
        <f t="shared" si="13"/>
        <v>0.9837884348376194</v>
      </c>
      <c r="Q60" s="69">
        <v>0</v>
      </c>
      <c r="R60" s="68">
        <f t="shared" si="14"/>
        <v>0.9837884348376194</v>
      </c>
      <c r="S60" s="69">
        <v>0</v>
      </c>
      <c r="T60" s="68">
        <f t="shared" si="15"/>
        <v>0.9837884348376194</v>
      </c>
    </row>
    <row r="61" spans="3:20" ht="12.75">
      <c r="C61" t="s">
        <v>16</v>
      </c>
      <c r="D61" s="68">
        <f t="shared" si="10"/>
        <v>0.9787366943351514</v>
      </c>
      <c r="E61" s="69">
        <v>0</v>
      </c>
      <c r="F61" s="68">
        <f t="shared" si="11"/>
        <v>0.9787366943351514</v>
      </c>
      <c r="G61" s="69">
        <v>-0.002</v>
      </c>
      <c r="H61" s="68">
        <f t="shared" si="12"/>
        <v>0.9787792209464812</v>
      </c>
      <c r="I61" s="69">
        <v>0</v>
      </c>
      <c r="J61" s="68">
        <f t="shared" si="13"/>
        <v>0.9787792209464812</v>
      </c>
      <c r="K61" s="69">
        <v>-0.002</v>
      </c>
      <c r="L61" s="68">
        <f t="shared" si="13"/>
        <v>0.9788216625045882</v>
      </c>
      <c r="M61" s="69">
        <v>0</v>
      </c>
      <c r="N61" s="68">
        <f t="shared" si="13"/>
        <v>0.9788216625045882</v>
      </c>
      <c r="O61" s="69">
        <v>-0.002</v>
      </c>
      <c r="P61" s="68">
        <f t="shared" si="13"/>
        <v>0.9788640191795791</v>
      </c>
      <c r="Q61" s="69">
        <v>0</v>
      </c>
      <c r="R61" s="68">
        <f t="shared" si="14"/>
        <v>0.9788640191795791</v>
      </c>
      <c r="S61" s="69">
        <v>0</v>
      </c>
      <c r="T61" s="68">
        <f t="shared" si="15"/>
        <v>0.9788640191795791</v>
      </c>
    </row>
    <row r="62" spans="3:20" ht="12.75">
      <c r="C62" t="s">
        <v>17</v>
      </c>
      <c r="D62" s="68">
        <f t="shared" si="10"/>
        <v>0.9695877113913945</v>
      </c>
      <c r="E62" s="69">
        <v>0</v>
      </c>
      <c r="F62" s="68">
        <f t="shared" si="11"/>
        <v>0.9695877113913945</v>
      </c>
      <c r="G62" s="69">
        <v>-0.002</v>
      </c>
      <c r="H62" s="68">
        <f t="shared" si="12"/>
        <v>0.9696485359686118</v>
      </c>
      <c r="I62" s="69">
        <v>0</v>
      </c>
      <c r="J62" s="68">
        <f t="shared" si="13"/>
        <v>0.9696485359686118</v>
      </c>
      <c r="K62" s="69">
        <v>-0.002</v>
      </c>
      <c r="L62" s="68">
        <f t="shared" si="13"/>
        <v>0.9697092388966746</v>
      </c>
      <c r="M62" s="69">
        <v>0</v>
      </c>
      <c r="N62" s="68">
        <f t="shared" si="13"/>
        <v>0.9697092388966746</v>
      </c>
      <c r="O62" s="69">
        <v>-0.002</v>
      </c>
      <c r="P62" s="68">
        <f t="shared" si="13"/>
        <v>0.9697698204188813</v>
      </c>
      <c r="Q62" s="69">
        <v>0</v>
      </c>
      <c r="R62" s="68">
        <f t="shared" si="14"/>
        <v>0.9697698204188813</v>
      </c>
      <c r="S62" s="69">
        <v>0</v>
      </c>
      <c r="T62" s="68">
        <f t="shared" si="15"/>
        <v>0.9697698204188813</v>
      </c>
    </row>
    <row r="63" spans="3:20" ht="12.75">
      <c r="C63" t="s">
        <v>18</v>
      </c>
      <c r="D63" s="68">
        <f t="shared" si="10"/>
        <v>0.9535444469577019</v>
      </c>
      <c r="E63" s="69">
        <v>0</v>
      </c>
      <c r="F63" s="68">
        <f t="shared" si="11"/>
        <v>0.9535444469577019</v>
      </c>
      <c r="G63" s="69">
        <v>-0.002</v>
      </c>
      <c r="H63" s="68">
        <f t="shared" si="12"/>
        <v>0.9536373580637865</v>
      </c>
      <c r="I63" s="69">
        <v>0</v>
      </c>
      <c r="J63" s="68">
        <f t="shared" si="13"/>
        <v>0.9536373580637865</v>
      </c>
      <c r="K63" s="69">
        <v>-0.002</v>
      </c>
      <c r="L63" s="68">
        <f t="shared" si="13"/>
        <v>0.9537300833476589</v>
      </c>
      <c r="M63" s="69">
        <v>0</v>
      </c>
      <c r="N63" s="68">
        <f t="shared" si="13"/>
        <v>0.9537300833476589</v>
      </c>
      <c r="O63" s="69">
        <v>-0.002</v>
      </c>
      <c r="P63" s="68">
        <f t="shared" si="13"/>
        <v>0.9538226231809636</v>
      </c>
      <c r="Q63" s="69">
        <v>0</v>
      </c>
      <c r="R63" s="68">
        <f t="shared" si="14"/>
        <v>0.9538226231809636</v>
      </c>
      <c r="S63" s="69">
        <v>0</v>
      </c>
      <c r="T63" s="68">
        <f t="shared" si="15"/>
        <v>0.9538226231809636</v>
      </c>
    </row>
    <row r="64" spans="3:20" ht="12.75">
      <c r="C64" t="s">
        <v>19</v>
      </c>
      <c r="D64" s="68">
        <f t="shared" si="10"/>
        <v>0.9309638914323397</v>
      </c>
      <c r="E64" s="69">
        <v>0</v>
      </c>
      <c r="F64" s="68">
        <f t="shared" si="11"/>
        <v>0.9309638914323397</v>
      </c>
      <c r="G64" s="69">
        <v>-0.002</v>
      </c>
      <c r="H64" s="68">
        <f t="shared" si="12"/>
        <v>0.9311019636494751</v>
      </c>
      <c r="I64" s="69">
        <v>0</v>
      </c>
      <c r="J64" s="68">
        <f t="shared" si="13"/>
        <v>0.9311019636494751</v>
      </c>
      <c r="K64" s="69">
        <v>-0.002</v>
      </c>
      <c r="L64" s="68">
        <f t="shared" si="13"/>
        <v>0.9312397597221761</v>
      </c>
      <c r="M64" s="69">
        <v>0</v>
      </c>
      <c r="N64" s="68">
        <f t="shared" si="13"/>
        <v>0.9312397597221761</v>
      </c>
      <c r="O64" s="69">
        <v>-0.002</v>
      </c>
      <c r="P64" s="68">
        <f t="shared" si="13"/>
        <v>0.9313772802027318</v>
      </c>
      <c r="Q64" s="69">
        <v>0</v>
      </c>
      <c r="R64" s="68">
        <f t="shared" si="14"/>
        <v>0.9313772802027318</v>
      </c>
      <c r="S64" s="69">
        <v>0</v>
      </c>
      <c r="T64" s="68">
        <f t="shared" si="15"/>
        <v>0.9313772802027318</v>
      </c>
    </row>
    <row r="65" spans="3:20" ht="12.75">
      <c r="C65" t="s">
        <v>20</v>
      </c>
      <c r="D65" s="68">
        <f t="shared" si="10"/>
        <v>0.9049480327881384</v>
      </c>
      <c r="E65" s="69">
        <v>0</v>
      </c>
      <c r="F65" s="68">
        <f t="shared" si="11"/>
        <v>0.9049480327881384</v>
      </c>
      <c r="G65" s="69">
        <v>-0.002</v>
      </c>
      <c r="H65" s="68">
        <f t="shared" si="12"/>
        <v>0.9051381367225622</v>
      </c>
      <c r="I65" s="69">
        <v>0</v>
      </c>
      <c r="J65" s="68">
        <f t="shared" si="13"/>
        <v>0.9051381367225622</v>
      </c>
      <c r="K65" s="69">
        <v>-0.002</v>
      </c>
      <c r="L65" s="68">
        <f t="shared" si="13"/>
        <v>0.9053278604491171</v>
      </c>
      <c r="M65" s="69">
        <v>0</v>
      </c>
      <c r="N65" s="68">
        <f t="shared" si="13"/>
        <v>0.9053278604491171</v>
      </c>
      <c r="O65" s="69">
        <v>-0.002</v>
      </c>
      <c r="P65" s="68">
        <f t="shared" si="13"/>
        <v>0.9055172047282188</v>
      </c>
      <c r="Q65" s="69">
        <v>0</v>
      </c>
      <c r="R65" s="68">
        <f t="shared" si="14"/>
        <v>0.9055172047282188</v>
      </c>
      <c r="S65" s="69">
        <v>0</v>
      </c>
      <c r="T65" s="68">
        <f t="shared" si="15"/>
        <v>0.9055172047282188</v>
      </c>
    </row>
    <row r="66" spans="3:20" ht="12.75">
      <c r="C66" t="s">
        <v>21</v>
      </c>
      <c r="D66" s="68">
        <f t="shared" si="10"/>
        <v>0.8663034449747293</v>
      </c>
      <c r="E66" s="69">
        <v>0</v>
      </c>
      <c r="F66" s="68">
        <f t="shared" si="11"/>
        <v>0.8663034449747293</v>
      </c>
      <c r="G66" s="69">
        <v>-0.002</v>
      </c>
      <c r="H66" s="68">
        <f t="shared" si="12"/>
        <v>0.8665708380847799</v>
      </c>
      <c r="I66" s="69">
        <v>0</v>
      </c>
      <c r="J66" s="68">
        <f t="shared" si="13"/>
        <v>0.8665708380847799</v>
      </c>
      <c r="K66" s="69">
        <v>-0.002</v>
      </c>
      <c r="L66" s="68">
        <f t="shared" si="13"/>
        <v>0.8668376964086103</v>
      </c>
      <c r="M66" s="69">
        <v>0</v>
      </c>
      <c r="N66" s="68">
        <f t="shared" si="13"/>
        <v>0.8668376964086103</v>
      </c>
      <c r="O66" s="69">
        <v>-0.002</v>
      </c>
      <c r="P66" s="68">
        <f t="shared" si="13"/>
        <v>0.8671040210157931</v>
      </c>
      <c r="Q66" s="69">
        <v>0</v>
      </c>
      <c r="R66" s="68">
        <f t="shared" si="14"/>
        <v>0.8671040210157931</v>
      </c>
      <c r="S66" s="69">
        <v>0</v>
      </c>
      <c r="T66" s="68">
        <f t="shared" si="15"/>
        <v>0.8671040210157931</v>
      </c>
    </row>
    <row r="67" spans="3:20" ht="12.75">
      <c r="C67" t="s">
        <v>22</v>
      </c>
      <c r="D67" s="68">
        <f t="shared" si="10"/>
        <v>0.8039275592189085</v>
      </c>
      <c r="E67" s="69">
        <v>0</v>
      </c>
      <c r="F67" s="68">
        <f t="shared" si="11"/>
        <v>0.8039275592189085</v>
      </c>
      <c r="G67" s="69">
        <v>-0.002</v>
      </c>
      <c r="H67" s="68">
        <f t="shared" si="12"/>
        <v>0.8043197041004706</v>
      </c>
      <c r="I67" s="69">
        <v>0</v>
      </c>
      <c r="J67" s="68">
        <f t="shared" si="13"/>
        <v>0.8043197041004706</v>
      </c>
      <c r="K67" s="69">
        <v>-0.002</v>
      </c>
      <c r="L67" s="68">
        <f t="shared" si="13"/>
        <v>0.8047110646922697</v>
      </c>
      <c r="M67" s="69">
        <v>0</v>
      </c>
      <c r="N67" s="68">
        <f t="shared" si="13"/>
        <v>0.8047110646922697</v>
      </c>
      <c r="O67" s="69">
        <v>-0.002</v>
      </c>
      <c r="P67" s="68">
        <f t="shared" si="13"/>
        <v>0.8051016425628852</v>
      </c>
      <c r="Q67" s="69">
        <v>0</v>
      </c>
      <c r="R67" s="68">
        <f t="shared" si="14"/>
        <v>0.8051016425628852</v>
      </c>
      <c r="S67" s="69">
        <v>0</v>
      </c>
      <c r="T67" s="68">
        <f t="shared" si="15"/>
        <v>0.8051016425628852</v>
      </c>
    </row>
    <row r="68" spans="3:20" ht="12.75">
      <c r="C68" t="s">
        <v>23</v>
      </c>
      <c r="D68" s="68">
        <f t="shared" si="10"/>
        <v>0.7095121813168598</v>
      </c>
      <c r="E68" s="69">
        <v>0</v>
      </c>
      <c r="F68" s="68">
        <f t="shared" si="11"/>
        <v>0.7095121813168598</v>
      </c>
      <c r="G68" s="69">
        <v>-0.002</v>
      </c>
      <c r="H68" s="68">
        <f t="shared" si="12"/>
        <v>0.710093156954226</v>
      </c>
      <c r="I68" s="69">
        <v>0</v>
      </c>
      <c r="J68" s="68">
        <f t="shared" si="13"/>
        <v>0.710093156954226</v>
      </c>
      <c r="K68" s="69">
        <v>-0.002</v>
      </c>
      <c r="L68" s="68">
        <f t="shared" si="13"/>
        <v>0.7106729706403176</v>
      </c>
      <c r="M68" s="69">
        <v>0</v>
      </c>
      <c r="N68" s="68">
        <f t="shared" si="13"/>
        <v>0.7106729706403176</v>
      </c>
      <c r="O68" s="69">
        <v>-0.002</v>
      </c>
      <c r="P68" s="68">
        <f t="shared" si="13"/>
        <v>0.711251624699037</v>
      </c>
      <c r="Q68" s="69">
        <v>0</v>
      </c>
      <c r="R68" s="68">
        <f t="shared" si="14"/>
        <v>0.711251624699037</v>
      </c>
      <c r="S68" s="69">
        <v>0</v>
      </c>
      <c r="T68" s="68">
        <f t="shared" si="15"/>
        <v>0.711251624699037</v>
      </c>
    </row>
    <row r="69" spans="3:20" ht="12.75">
      <c r="C69" t="s">
        <v>24</v>
      </c>
      <c r="D69" s="68">
        <f t="shared" si="10"/>
        <v>0.5746260577224422</v>
      </c>
      <c r="E69" s="69">
        <v>0</v>
      </c>
      <c r="F69" s="68">
        <f t="shared" si="11"/>
        <v>0.5746260577224422</v>
      </c>
      <c r="G69" s="69">
        <v>-0.002</v>
      </c>
      <c r="H69" s="68">
        <f t="shared" si="12"/>
        <v>0.5754768056069974</v>
      </c>
      <c r="I69" s="69">
        <v>0</v>
      </c>
      <c r="J69" s="68">
        <f t="shared" si="13"/>
        <v>0.5754768056069974</v>
      </c>
      <c r="K69" s="69">
        <v>-0.002</v>
      </c>
      <c r="L69" s="68">
        <f t="shared" si="13"/>
        <v>0.5763258519957835</v>
      </c>
      <c r="M69" s="69">
        <v>0</v>
      </c>
      <c r="N69" s="68">
        <f t="shared" si="13"/>
        <v>0.5763258519957835</v>
      </c>
      <c r="O69" s="69">
        <v>-0.002</v>
      </c>
      <c r="P69" s="68">
        <f t="shared" si="13"/>
        <v>0.5771732002917919</v>
      </c>
      <c r="Q69" s="69">
        <v>0</v>
      </c>
      <c r="R69" s="68">
        <f t="shared" si="14"/>
        <v>0.5771732002917919</v>
      </c>
      <c r="S69" s="69">
        <v>0</v>
      </c>
      <c r="T69" s="68">
        <f t="shared" si="15"/>
        <v>0.5771732002917919</v>
      </c>
    </row>
    <row r="70" spans="3:20" ht="12.75">
      <c r="C70" t="s">
        <v>25</v>
      </c>
      <c r="D70" s="71">
        <f t="shared" si="10"/>
        <v>0.33920450822357645</v>
      </c>
      <c r="E70" s="69">
        <v>0</v>
      </c>
      <c r="F70" s="71">
        <f t="shared" si="11"/>
        <v>0.3392045082235764</v>
      </c>
      <c r="G70" s="69">
        <v>-0.002</v>
      </c>
      <c r="H70" s="71">
        <f t="shared" si="12"/>
        <v>0.3405260992071293</v>
      </c>
      <c r="I70" s="69">
        <v>0</v>
      </c>
      <c r="J70" s="71">
        <f t="shared" si="13"/>
        <v>0.3405260992071293</v>
      </c>
      <c r="K70" s="69">
        <v>-0.002</v>
      </c>
      <c r="L70" s="71">
        <f t="shared" si="13"/>
        <v>0.341845047008715</v>
      </c>
      <c r="M70" s="69">
        <v>0</v>
      </c>
      <c r="N70" s="71">
        <f t="shared" si="13"/>
        <v>0.341845047008715</v>
      </c>
      <c r="O70" s="69">
        <v>-0.002</v>
      </c>
      <c r="P70" s="71">
        <f t="shared" si="13"/>
        <v>0.3431613569146975</v>
      </c>
      <c r="Q70" s="69">
        <v>0</v>
      </c>
      <c r="R70" s="71">
        <f t="shared" si="14"/>
        <v>0.3431613569146975</v>
      </c>
      <c r="S70" s="69">
        <v>0</v>
      </c>
      <c r="T70" s="71">
        <f t="shared" si="15"/>
        <v>0.3431613569146975</v>
      </c>
    </row>
    <row r="71" spans="4:20" ht="12.75">
      <c r="D71" s="21"/>
      <c r="F71" s="21"/>
      <c r="H71" s="21"/>
      <c r="J71" s="21"/>
      <c r="L71" s="21"/>
      <c r="N71" s="21"/>
      <c r="P71" s="21"/>
      <c r="R71" s="21"/>
      <c r="T71" s="21"/>
    </row>
    <row r="72" spans="4:20" ht="12.75">
      <c r="D72" s="21"/>
      <c r="F72" s="21"/>
      <c r="H72" s="21"/>
      <c r="J72" s="21"/>
      <c r="L72" s="21"/>
      <c r="N72" s="21"/>
      <c r="P72" s="21"/>
      <c r="R72" s="21"/>
      <c r="T72" s="21"/>
    </row>
    <row r="73" spans="3:20" ht="12.75">
      <c r="C73" s="3" t="s">
        <v>27</v>
      </c>
      <c r="D73" s="21"/>
      <c r="F73" s="21"/>
      <c r="H73" s="21"/>
      <c r="J73" s="21"/>
      <c r="L73" s="21"/>
      <c r="N73" s="21"/>
      <c r="P73" s="21"/>
      <c r="R73" s="21"/>
      <c r="T73" s="21"/>
    </row>
    <row r="74" spans="4:20" ht="12.75">
      <c r="D74" s="65">
        <v>1990</v>
      </c>
      <c r="E74" s="66" t="s">
        <v>100</v>
      </c>
      <c r="F74" s="65">
        <v>1995</v>
      </c>
      <c r="G74" s="66" t="s">
        <v>100</v>
      </c>
      <c r="H74" s="65">
        <v>2000</v>
      </c>
      <c r="I74" s="67" t="s">
        <v>100</v>
      </c>
      <c r="J74" s="65">
        <v>2005</v>
      </c>
      <c r="K74" s="67" t="s">
        <v>100</v>
      </c>
      <c r="L74" s="65">
        <v>2010</v>
      </c>
      <c r="M74" s="67" t="s">
        <v>100</v>
      </c>
      <c r="N74" s="65">
        <v>2015</v>
      </c>
      <c r="O74" s="67" t="s">
        <v>100</v>
      </c>
      <c r="P74" s="65">
        <v>2020</v>
      </c>
      <c r="Q74" s="67" t="s">
        <v>100</v>
      </c>
      <c r="R74" s="65">
        <v>2025</v>
      </c>
      <c r="S74" s="67" t="s">
        <v>100</v>
      </c>
      <c r="T74" s="65">
        <v>2030</v>
      </c>
    </row>
    <row r="75" spans="3:20" ht="12.75">
      <c r="C75" t="s">
        <v>8</v>
      </c>
      <c r="D75" s="68">
        <f>F10</f>
        <v>0.9969687057470658</v>
      </c>
      <c r="E75" s="69">
        <v>0</v>
      </c>
      <c r="F75" s="68">
        <f>(1-((1-D75)*(1+E75)))</f>
        <v>0.9969687057470658</v>
      </c>
      <c r="G75" s="69">
        <v>-0.0035</v>
      </c>
      <c r="H75" s="68">
        <f>(1-((1-F75)*(1+G75)))</f>
        <v>0.996979315276951</v>
      </c>
      <c r="I75" s="69">
        <v>0</v>
      </c>
      <c r="J75" s="68">
        <f>(1-((1-H75)*(1+I75)))</f>
        <v>0.996979315276951</v>
      </c>
      <c r="K75" s="69">
        <v>-0.0035</v>
      </c>
      <c r="L75" s="68">
        <f>(1-((1-J75)*(1+K75)))</f>
        <v>0.9969898876734817</v>
      </c>
      <c r="M75" s="69">
        <v>0</v>
      </c>
      <c r="N75" s="68">
        <f>(1-((1-L75)*(1+M75)))</f>
        <v>0.9969898876734817</v>
      </c>
      <c r="O75" s="69">
        <v>-0.0035</v>
      </c>
      <c r="P75" s="68">
        <f>(1-((1-N75)*(1+O75)))</f>
        <v>0.9970004230666245</v>
      </c>
      <c r="Q75" s="69">
        <v>0</v>
      </c>
      <c r="R75" s="68">
        <f>(1-((1-P75)*(1+Q75)))</f>
        <v>0.9970004230666245</v>
      </c>
      <c r="S75" s="69">
        <v>0</v>
      </c>
      <c r="T75" s="68">
        <f>(1-((1-R75)*(1+S75)))</f>
        <v>0.9970004230666245</v>
      </c>
    </row>
    <row r="76" spans="3:20" ht="12.75">
      <c r="C76" t="s">
        <v>9</v>
      </c>
      <c r="D76" s="68">
        <f aca="true" t="shared" si="16" ref="D76:D92">F11</f>
        <v>0.9988017289339667</v>
      </c>
      <c r="E76" s="69">
        <v>0</v>
      </c>
      <c r="F76" s="68">
        <f aca="true" t="shared" si="17" ref="F76:F92">(1-((1-D76)*(1+E76)))</f>
        <v>0.9988017289339667</v>
      </c>
      <c r="G76" s="69">
        <v>-0.0035</v>
      </c>
      <c r="H76" s="68">
        <f aca="true" t="shared" si="18" ref="H76:H92">(1-((1-F76)*(1+G76)))</f>
        <v>0.9988059228826978</v>
      </c>
      <c r="I76" s="69">
        <v>0</v>
      </c>
      <c r="J76" s="68">
        <f aca="true" t="shared" si="19" ref="J76:P92">(1-((1-H76)*(1+I76)))</f>
        <v>0.9988059228826978</v>
      </c>
      <c r="K76" s="69">
        <v>-0.0035</v>
      </c>
      <c r="L76" s="68">
        <f t="shared" si="19"/>
        <v>0.9988101021526083</v>
      </c>
      <c r="M76" s="69">
        <v>0</v>
      </c>
      <c r="N76" s="68">
        <f t="shared" si="19"/>
        <v>0.9988101021526083</v>
      </c>
      <c r="O76" s="69">
        <v>-0.0035</v>
      </c>
      <c r="P76" s="68">
        <f t="shared" si="19"/>
        <v>0.9988142667950742</v>
      </c>
      <c r="Q76" s="69">
        <v>0</v>
      </c>
      <c r="R76" s="68">
        <f aca="true" t="shared" si="20" ref="R76:R92">(1-((1-P76)*(1+Q76)))</f>
        <v>0.9988142667950742</v>
      </c>
      <c r="S76" s="69">
        <v>0</v>
      </c>
      <c r="T76" s="68">
        <f aca="true" t="shared" si="21" ref="T76:T92">(1-((1-R76)*(1+S76)))</f>
        <v>0.9988142667950742</v>
      </c>
    </row>
    <row r="77" spans="3:20" ht="12.75">
      <c r="C77" t="s">
        <v>10</v>
      </c>
      <c r="D77" s="68">
        <f t="shared" si="16"/>
        <v>0.9981779935076992</v>
      </c>
      <c r="E77" s="69">
        <v>0</v>
      </c>
      <c r="F77" s="68">
        <f t="shared" si="17"/>
        <v>0.9981779935076992</v>
      </c>
      <c r="G77" s="69">
        <v>-0.0035</v>
      </c>
      <c r="H77" s="68">
        <f t="shared" si="18"/>
        <v>0.9981843705304223</v>
      </c>
      <c r="I77" s="69">
        <v>0</v>
      </c>
      <c r="J77" s="68">
        <f t="shared" si="19"/>
        <v>0.9981843705304223</v>
      </c>
      <c r="K77" s="69">
        <v>-0.0035</v>
      </c>
      <c r="L77" s="68">
        <f t="shared" si="19"/>
        <v>0.9981907252335658</v>
      </c>
      <c r="M77" s="69">
        <v>0</v>
      </c>
      <c r="N77" s="68">
        <f t="shared" si="19"/>
        <v>0.9981907252335658</v>
      </c>
      <c r="O77" s="69">
        <v>-0.0035</v>
      </c>
      <c r="P77" s="68">
        <f t="shared" si="19"/>
        <v>0.9981970576952482</v>
      </c>
      <c r="Q77" s="69">
        <v>0</v>
      </c>
      <c r="R77" s="68">
        <f t="shared" si="20"/>
        <v>0.9981970576952482</v>
      </c>
      <c r="S77" s="69">
        <v>0</v>
      </c>
      <c r="T77" s="68">
        <f t="shared" si="21"/>
        <v>0.9981970576952482</v>
      </c>
    </row>
    <row r="78" spans="3:20" ht="12.75">
      <c r="C78" t="s">
        <v>11</v>
      </c>
      <c r="D78" s="68">
        <f t="shared" si="16"/>
        <v>0.9960059359069223</v>
      </c>
      <c r="E78" s="69">
        <v>0</v>
      </c>
      <c r="F78" s="68">
        <f t="shared" si="17"/>
        <v>0.9960059359069223</v>
      </c>
      <c r="G78" s="69">
        <v>-0.0035</v>
      </c>
      <c r="H78" s="68">
        <f t="shared" si="18"/>
        <v>0.9960199151312481</v>
      </c>
      <c r="I78" s="69">
        <v>0</v>
      </c>
      <c r="J78" s="68">
        <f t="shared" si="19"/>
        <v>0.9960199151312481</v>
      </c>
      <c r="K78" s="69">
        <v>-0.0035</v>
      </c>
      <c r="L78" s="68">
        <f t="shared" si="19"/>
        <v>0.9960338454282888</v>
      </c>
      <c r="M78" s="69">
        <v>0</v>
      </c>
      <c r="N78" s="68">
        <f t="shared" si="19"/>
        <v>0.9960338454282888</v>
      </c>
      <c r="O78" s="69">
        <v>-0.0035</v>
      </c>
      <c r="P78" s="68">
        <f t="shared" si="19"/>
        <v>0.9960477269692898</v>
      </c>
      <c r="Q78" s="69">
        <v>0</v>
      </c>
      <c r="R78" s="68">
        <f t="shared" si="20"/>
        <v>0.9960477269692898</v>
      </c>
      <c r="S78" s="69">
        <v>0</v>
      </c>
      <c r="T78" s="68">
        <f t="shared" si="21"/>
        <v>0.9960477269692898</v>
      </c>
    </row>
    <row r="79" spans="3:20" ht="12.75">
      <c r="C79" t="s">
        <v>12</v>
      </c>
      <c r="D79" s="68">
        <f t="shared" si="16"/>
        <v>0.9926919667044279</v>
      </c>
      <c r="E79" s="69">
        <v>0</v>
      </c>
      <c r="F79" s="68">
        <f t="shared" si="17"/>
        <v>0.9926919667044279</v>
      </c>
      <c r="G79" s="69">
        <v>-0.0035</v>
      </c>
      <c r="H79" s="68">
        <f t="shared" si="18"/>
        <v>0.9927175448209624</v>
      </c>
      <c r="I79" s="69">
        <v>0</v>
      </c>
      <c r="J79" s="68">
        <f t="shared" si="19"/>
        <v>0.9927175448209624</v>
      </c>
      <c r="K79" s="69">
        <v>-0.0035</v>
      </c>
      <c r="L79" s="68">
        <f t="shared" si="19"/>
        <v>0.9927430334140891</v>
      </c>
      <c r="M79" s="69">
        <v>0</v>
      </c>
      <c r="N79" s="68">
        <f t="shared" si="19"/>
        <v>0.9927430334140891</v>
      </c>
      <c r="O79" s="69">
        <v>-0.0035</v>
      </c>
      <c r="P79" s="68">
        <f t="shared" si="19"/>
        <v>0.9927684327971398</v>
      </c>
      <c r="Q79" s="69">
        <v>0</v>
      </c>
      <c r="R79" s="68">
        <f t="shared" si="20"/>
        <v>0.9927684327971398</v>
      </c>
      <c r="S79" s="69">
        <v>0</v>
      </c>
      <c r="T79" s="68">
        <f t="shared" si="21"/>
        <v>0.9927684327971398</v>
      </c>
    </row>
    <row r="80" spans="3:20" ht="12.75">
      <c r="C80" t="s">
        <v>13</v>
      </c>
      <c r="D80" s="68">
        <f t="shared" si="16"/>
        <v>0.9897604147931306</v>
      </c>
      <c r="E80" s="69">
        <v>0</v>
      </c>
      <c r="F80" s="68">
        <f t="shared" si="17"/>
        <v>0.9897604147931306</v>
      </c>
      <c r="G80" s="69">
        <v>-0.0035</v>
      </c>
      <c r="H80" s="68">
        <f t="shared" si="18"/>
        <v>0.9897962533413547</v>
      </c>
      <c r="I80" s="69">
        <v>0</v>
      </c>
      <c r="J80" s="68">
        <f t="shared" si="19"/>
        <v>0.9897962533413547</v>
      </c>
      <c r="K80" s="69">
        <v>-0.0035</v>
      </c>
      <c r="L80" s="68">
        <f t="shared" si="19"/>
        <v>0.98983196645466</v>
      </c>
      <c r="M80" s="69">
        <v>0</v>
      </c>
      <c r="N80" s="68">
        <f t="shared" si="19"/>
        <v>0.98983196645466</v>
      </c>
      <c r="O80" s="69">
        <v>-0.0035</v>
      </c>
      <c r="P80" s="68">
        <f t="shared" si="19"/>
        <v>0.9898675545720687</v>
      </c>
      <c r="Q80" s="69">
        <v>0</v>
      </c>
      <c r="R80" s="68">
        <f t="shared" si="20"/>
        <v>0.9898675545720687</v>
      </c>
      <c r="S80" s="69">
        <v>0</v>
      </c>
      <c r="T80" s="68">
        <f t="shared" si="21"/>
        <v>0.9898675545720687</v>
      </c>
    </row>
    <row r="81" spans="3:20" ht="12.75">
      <c r="C81" t="s">
        <v>14</v>
      </c>
      <c r="D81" s="68">
        <f t="shared" si="16"/>
        <v>0.9878122141039941</v>
      </c>
      <c r="E81" s="69">
        <v>0</v>
      </c>
      <c r="F81" s="68">
        <f t="shared" si="17"/>
        <v>0.9878122141039941</v>
      </c>
      <c r="G81" s="69">
        <v>-0.0035</v>
      </c>
      <c r="H81" s="68">
        <f t="shared" si="18"/>
        <v>0.9878548713546301</v>
      </c>
      <c r="I81" s="69">
        <v>0</v>
      </c>
      <c r="J81" s="68">
        <f t="shared" si="19"/>
        <v>0.9878548713546301</v>
      </c>
      <c r="K81" s="69">
        <v>-0.0035</v>
      </c>
      <c r="L81" s="68">
        <f t="shared" si="19"/>
        <v>0.987897379304889</v>
      </c>
      <c r="M81" s="69">
        <v>0</v>
      </c>
      <c r="N81" s="68">
        <f t="shared" si="19"/>
        <v>0.987897379304889</v>
      </c>
      <c r="O81" s="69">
        <v>-0.0035</v>
      </c>
      <c r="P81" s="68">
        <f t="shared" si="19"/>
        <v>0.9879397384773219</v>
      </c>
      <c r="Q81" s="69">
        <v>0</v>
      </c>
      <c r="R81" s="68">
        <f t="shared" si="20"/>
        <v>0.9879397384773219</v>
      </c>
      <c r="S81" s="69">
        <v>0</v>
      </c>
      <c r="T81" s="68">
        <f t="shared" si="21"/>
        <v>0.9879397384773219</v>
      </c>
    </row>
    <row r="82" spans="3:20" ht="12.75">
      <c r="C82" t="s">
        <v>15</v>
      </c>
      <c r="D82" s="68">
        <f t="shared" si="16"/>
        <v>0.9851476878899947</v>
      </c>
      <c r="E82" s="69">
        <v>0</v>
      </c>
      <c r="F82" s="68">
        <f t="shared" si="17"/>
        <v>0.9851476878899947</v>
      </c>
      <c r="G82" s="69">
        <v>-0.0035</v>
      </c>
      <c r="H82" s="68">
        <f t="shared" si="18"/>
        <v>0.9851996709823797</v>
      </c>
      <c r="I82" s="69">
        <v>0</v>
      </c>
      <c r="J82" s="68">
        <f t="shared" si="19"/>
        <v>0.9851996709823797</v>
      </c>
      <c r="K82" s="69">
        <v>-0.0035</v>
      </c>
      <c r="L82" s="68">
        <f t="shared" si="19"/>
        <v>0.9852514721339414</v>
      </c>
      <c r="M82" s="69">
        <v>0</v>
      </c>
      <c r="N82" s="68">
        <f t="shared" si="19"/>
        <v>0.9852514721339414</v>
      </c>
      <c r="O82" s="69">
        <v>-0.0035</v>
      </c>
      <c r="P82" s="68">
        <f t="shared" si="19"/>
        <v>0.9853030919814726</v>
      </c>
      <c r="Q82" s="69">
        <v>0</v>
      </c>
      <c r="R82" s="68">
        <f t="shared" si="20"/>
        <v>0.9853030919814726</v>
      </c>
      <c r="S82" s="69">
        <v>0</v>
      </c>
      <c r="T82" s="68">
        <f t="shared" si="21"/>
        <v>0.9853030919814726</v>
      </c>
    </row>
    <row r="83" spans="3:20" ht="12.75">
      <c r="C83" t="s">
        <v>16</v>
      </c>
      <c r="D83" s="68">
        <f t="shared" si="16"/>
        <v>0.9806503126214051</v>
      </c>
      <c r="E83" s="69">
        <v>0</v>
      </c>
      <c r="F83" s="68">
        <f t="shared" si="17"/>
        <v>0.9806503126214051</v>
      </c>
      <c r="G83" s="69">
        <v>-0.0035</v>
      </c>
      <c r="H83" s="68">
        <f t="shared" si="18"/>
        <v>0.9807180365272302</v>
      </c>
      <c r="I83" s="69">
        <v>0</v>
      </c>
      <c r="J83" s="68">
        <f t="shared" si="19"/>
        <v>0.9807180365272302</v>
      </c>
      <c r="K83" s="69">
        <v>-0.0035</v>
      </c>
      <c r="L83" s="68">
        <f t="shared" si="19"/>
        <v>0.980785523399385</v>
      </c>
      <c r="M83" s="69">
        <v>0</v>
      </c>
      <c r="N83" s="68">
        <f t="shared" si="19"/>
        <v>0.980785523399385</v>
      </c>
      <c r="O83" s="69">
        <v>-0.0035</v>
      </c>
      <c r="P83" s="68">
        <f t="shared" si="19"/>
        <v>0.9808527740674872</v>
      </c>
      <c r="Q83" s="69">
        <v>0</v>
      </c>
      <c r="R83" s="68">
        <f t="shared" si="20"/>
        <v>0.9808527740674872</v>
      </c>
      <c r="S83" s="69">
        <v>0</v>
      </c>
      <c r="T83" s="68">
        <f t="shared" si="21"/>
        <v>0.9808527740674872</v>
      </c>
    </row>
    <row r="84" spans="3:20" ht="12.75">
      <c r="C84" t="s">
        <v>17</v>
      </c>
      <c r="D84" s="68">
        <f t="shared" si="16"/>
        <v>0.9696509398446871</v>
      </c>
      <c r="E84" s="69">
        <v>0</v>
      </c>
      <c r="F84" s="68">
        <f t="shared" si="17"/>
        <v>0.9696509398446871</v>
      </c>
      <c r="G84" s="69">
        <v>-0.0035</v>
      </c>
      <c r="H84" s="68">
        <f t="shared" si="18"/>
        <v>0.9697571615552307</v>
      </c>
      <c r="I84" s="69">
        <v>0</v>
      </c>
      <c r="J84" s="68">
        <f t="shared" si="19"/>
        <v>0.9697571615552307</v>
      </c>
      <c r="K84" s="69">
        <v>-0.0035</v>
      </c>
      <c r="L84" s="68">
        <f t="shared" si="19"/>
        <v>0.9698630114897874</v>
      </c>
      <c r="M84" s="69">
        <v>0</v>
      </c>
      <c r="N84" s="68">
        <f t="shared" si="19"/>
        <v>0.9698630114897874</v>
      </c>
      <c r="O84" s="69">
        <v>-0.0035</v>
      </c>
      <c r="P84" s="68">
        <f t="shared" si="19"/>
        <v>0.9699684909495732</v>
      </c>
      <c r="Q84" s="69">
        <v>0</v>
      </c>
      <c r="R84" s="68">
        <f t="shared" si="20"/>
        <v>0.9699684909495732</v>
      </c>
      <c r="S84" s="69">
        <v>0</v>
      </c>
      <c r="T84" s="68">
        <f t="shared" si="21"/>
        <v>0.9699684909495732</v>
      </c>
    </row>
    <row r="85" spans="3:20" ht="12.75">
      <c r="C85" t="s">
        <v>18</v>
      </c>
      <c r="D85" s="68">
        <f t="shared" si="16"/>
        <v>0.9545232925073022</v>
      </c>
      <c r="E85" s="69">
        <v>0</v>
      </c>
      <c r="F85" s="68">
        <f t="shared" si="17"/>
        <v>0.9545232925073022</v>
      </c>
      <c r="G85" s="69">
        <v>-0.0035</v>
      </c>
      <c r="H85" s="68">
        <f t="shared" si="18"/>
        <v>0.9546824609835266</v>
      </c>
      <c r="I85" s="69">
        <v>0</v>
      </c>
      <c r="J85" s="68">
        <f t="shared" si="19"/>
        <v>0.9546824609835266</v>
      </c>
      <c r="K85" s="69">
        <v>-0.0035</v>
      </c>
      <c r="L85" s="68">
        <f t="shared" si="19"/>
        <v>0.9548410723700843</v>
      </c>
      <c r="M85" s="69">
        <v>0</v>
      </c>
      <c r="N85" s="68">
        <f t="shared" si="19"/>
        <v>0.9548410723700843</v>
      </c>
      <c r="O85" s="69">
        <v>-0.0035</v>
      </c>
      <c r="P85" s="68">
        <f t="shared" si="19"/>
        <v>0.954999128616789</v>
      </c>
      <c r="Q85" s="69">
        <v>0</v>
      </c>
      <c r="R85" s="68">
        <f t="shared" si="20"/>
        <v>0.954999128616789</v>
      </c>
      <c r="S85" s="69">
        <v>0</v>
      </c>
      <c r="T85" s="68">
        <f t="shared" si="21"/>
        <v>0.954999128616789</v>
      </c>
    </row>
    <row r="86" spans="3:20" ht="12.75">
      <c r="C86" t="s">
        <v>19</v>
      </c>
      <c r="D86" s="68">
        <f t="shared" si="16"/>
        <v>0.9361838480293044</v>
      </c>
      <c r="E86" s="69">
        <v>0</v>
      </c>
      <c r="F86" s="68">
        <f t="shared" si="17"/>
        <v>0.9361838480293044</v>
      </c>
      <c r="G86" s="69">
        <v>-0.0035</v>
      </c>
      <c r="H86" s="68">
        <f t="shared" si="18"/>
        <v>0.9364072045612019</v>
      </c>
      <c r="I86" s="69">
        <v>0</v>
      </c>
      <c r="J86" s="68">
        <f t="shared" si="19"/>
        <v>0.9364072045612019</v>
      </c>
      <c r="K86" s="69">
        <v>-0.0035</v>
      </c>
      <c r="L86" s="68">
        <f t="shared" si="19"/>
        <v>0.9366297793452376</v>
      </c>
      <c r="M86" s="69">
        <v>0</v>
      </c>
      <c r="N86" s="68">
        <f t="shared" si="19"/>
        <v>0.9366297793452376</v>
      </c>
      <c r="O86" s="69">
        <v>-0.0035</v>
      </c>
      <c r="P86" s="68">
        <f t="shared" si="19"/>
        <v>0.9368515751175293</v>
      </c>
      <c r="Q86" s="69">
        <v>0</v>
      </c>
      <c r="R86" s="68">
        <f t="shared" si="20"/>
        <v>0.9368515751175293</v>
      </c>
      <c r="S86" s="69">
        <v>0</v>
      </c>
      <c r="T86" s="68">
        <f t="shared" si="21"/>
        <v>0.9368515751175293</v>
      </c>
    </row>
    <row r="87" spans="3:20" ht="12.75">
      <c r="C87" t="s">
        <v>20</v>
      </c>
      <c r="D87" s="68">
        <f t="shared" si="16"/>
        <v>0.9068542632330095</v>
      </c>
      <c r="E87" s="69">
        <v>0</v>
      </c>
      <c r="F87" s="68">
        <f t="shared" si="17"/>
        <v>0.9068542632330095</v>
      </c>
      <c r="G87" s="69">
        <v>-0.0035</v>
      </c>
      <c r="H87" s="68">
        <f t="shared" si="18"/>
        <v>0.907180273311694</v>
      </c>
      <c r="I87" s="69">
        <v>0</v>
      </c>
      <c r="J87" s="68">
        <f t="shared" si="19"/>
        <v>0.907180273311694</v>
      </c>
      <c r="K87" s="69">
        <v>-0.0035</v>
      </c>
      <c r="L87" s="68">
        <f t="shared" si="19"/>
        <v>0.907505142355103</v>
      </c>
      <c r="M87" s="69">
        <v>0</v>
      </c>
      <c r="N87" s="68">
        <f t="shared" si="19"/>
        <v>0.907505142355103</v>
      </c>
      <c r="O87" s="69">
        <v>-0.0035</v>
      </c>
      <c r="P87" s="68">
        <f t="shared" si="19"/>
        <v>0.9078288743568602</v>
      </c>
      <c r="Q87" s="69">
        <v>0</v>
      </c>
      <c r="R87" s="68">
        <f t="shared" si="20"/>
        <v>0.9078288743568602</v>
      </c>
      <c r="S87" s="69">
        <v>0</v>
      </c>
      <c r="T87" s="68">
        <f t="shared" si="21"/>
        <v>0.9078288743568602</v>
      </c>
    </row>
    <row r="88" spans="3:20" ht="12.75">
      <c r="C88" t="s">
        <v>21</v>
      </c>
      <c r="D88" s="68">
        <f t="shared" si="16"/>
        <v>0.8700481880727556</v>
      </c>
      <c r="E88" s="69">
        <v>0</v>
      </c>
      <c r="F88" s="68">
        <f t="shared" si="17"/>
        <v>0.8700481880727556</v>
      </c>
      <c r="G88" s="69">
        <v>-0.0035</v>
      </c>
      <c r="H88" s="68">
        <f t="shared" si="18"/>
        <v>0.8705030194145009</v>
      </c>
      <c r="I88" s="69">
        <v>0</v>
      </c>
      <c r="J88" s="68">
        <f t="shared" si="19"/>
        <v>0.8705030194145009</v>
      </c>
      <c r="K88" s="69">
        <v>-0.0035</v>
      </c>
      <c r="L88" s="68">
        <f t="shared" si="19"/>
        <v>0.8709562588465501</v>
      </c>
      <c r="M88" s="69">
        <v>0</v>
      </c>
      <c r="N88" s="68">
        <f t="shared" si="19"/>
        <v>0.8709562588465501</v>
      </c>
      <c r="O88" s="69">
        <v>-0.0035</v>
      </c>
      <c r="P88" s="68">
        <f t="shared" si="19"/>
        <v>0.8714079119405872</v>
      </c>
      <c r="Q88" s="69">
        <v>0</v>
      </c>
      <c r="R88" s="68">
        <f t="shared" si="20"/>
        <v>0.8714079119405872</v>
      </c>
      <c r="S88" s="69">
        <v>0</v>
      </c>
      <c r="T88" s="68">
        <f t="shared" si="21"/>
        <v>0.8714079119405872</v>
      </c>
    </row>
    <row r="89" spans="3:20" ht="12.75">
      <c r="C89" t="s">
        <v>22</v>
      </c>
      <c r="D89" s="68">
        <f t="shared" si="16"/>
        <v>0.8203780301963145</v>
      </c>
      <c r="E89" s="69">
        <v>0</v>
      </c>
      <c r="F89" s="68">
        <f t="shared" si="17"/>
        <v>0.8203780301963145</v>
      </c>
      <c r="G89" s="69">
        <v>-0.0035</v>
      </c>
      <c r="H89" s="68">
        <f t="shared" si="18"/>
        <v>0.8210067070906274</v>
      </c>
      <c r="I89" s="69">
        <v>0</v>
      </c>
      <c r="J89" s="68">
        <f t="shared" si="19"/>
        <v>0.8210067070906274</v>
      </c>
      <c r="K89" s="69">
        <v>-0.0035</v>
      </c>
      <c r="L89" s="68">
        <f t="shared" si="19"/>
        <v>0.8216331836158102</v>
      </c>
      <c r="M89" s="69">
        <v>0</v>
      </c>
      <c r="N89" s="68">
        <f t="shared" si="19"/>
        <v>0.8216331836158102</v>
      </c>
      <c r="O89" s="69">
        <v>-0.0035</v>
      </c>
      <c r="P89" s="68">
        <f t="shared" si="19"/>
        <v>0.8222574674731549</v>
      </c>
      <c r="Q89" s="69">
        <v>0</v>
      </c>
      <c r="R89" s="68">
        <f t="shared" si="20"/>
        <v>0.8222574674731549</v>
      </c>
      <c r="S89" s="69">
        <v>0</v>
      </c>
      <c r="T89" s="68">
        <f t="shared" si="21"/>
        <v>0.8222574674731549</v>
      </c>
    </row>
    <row r="90" spans="3:20" ht="12.75">
      <c r="C90" t="s">
        <v>23</v>
      </c>
      <c r="D90" s="68">
        <f t="shared" si="16"/>
        <v>0.751590243902439</v>
      </c>
      <c r="E90" s="69">
        <v>0</v>
      </c>
      <c r="F90" s="68">
        <f t="shared" si="17"/>
        <v>0.751590243902439</v>
      </c>
      <c r="G90" s="69">
        <v>-0.0035</v>
      </c>
      <c r="H90" s="68">
        <f t="shared" si="18"/>
        <v>0.7524596780487804</v>
      </c>
      <c r="I90" s="69">
        <v>0</v>
      </c>
      <c r="J90" s="68">
        <f t="shared" si="19"/>
        <v>0.7524596780487804</v>
      </c>
      <c r="K90" s="69">
        <v>-0.0035</v>
      </c>
      <c r="L90" s="68">
        <f t="shared" si="19"/>
        <v>0.7533260691756097</v>
      </c>
      <c r="M90" s="69">
        <v>0</v>
      </c>
      <c r="N90" s="68">
        <f t="shared" si="19"/>
        <v>0.7533260691756097</v>
      </c>
      <c r="O90" s="69">
        <v>-0.0035</v>
      </c>
      <c r="P90" s="68">
        <f t="shared" si="19"/>
        <v>0.7541894279334951</v>
      </c>
      <c r="Q90" s="69">
        <v>0</v>
      </c>
      <c r="R90" s="68">
        <f t="shared" si="20"/>
        <v>0.7541894279334951</v>
      </c>
      <c r="S90" s="69">
        <v>0</v>
      </c>
      <c r="T90" s="68">
        <f t="shared" si="21"/>
        <v>0.7541894279334951</v>
      </c>
    </row>
    <row r="91" spans="3:20" ht="12.75">
      <c r="C91" t="s">
        <v>24</v>
      </c>
      <c r="D91" s="68">
        <f t="shared" si="16"/>
        <v>0.6601573249565149</v>
      </c>
      <c r="E91" s="69">
        <v>0</v>
      </c>
      <c r="F91" s="68">
        <f t="shared" si="17"/>
        <v>0.6601573249565149</v>
      </c>
      <c r="G91" s="69">
        <v>-0.0035</v>
      </c>
      <c r="H91" s="68">
        <f t="shared" si="18"/>
        <v>0.6613467743191671</v>
      </c>
      <c r="I91" s="69">
        <v>0</v>
      </c>
      <c r="J91" s="68">
        <f t="shared" si="19"/>
        <v>0.6613467743191671</v>
      </c>
      <c r="K91" s="69">
        <v>-0.0035</v>
      </c>
      <c r="L91" s="68">
        <f t="shared" si="19"/>
        <v>0.66253206060905</v>
      </c>
      <c r="M91" s="69">
        <v>0</v>
      </c>
      <c r="N91" s="68">
        <f t="shared" si="19"/>
        <v>0.66253206060905</v>
      </c>
      <c r="O91" s="69">
        <v>-0.0035</v>
      </c>
      <c r="P91" s="68">
        <f t="shared" si="19"/>
        <v>0.6637131983969183</v>
      </c>
      <c r="Q91" s="69">
        <v>0</v>
      </c>
      <c r="R91" s="68">
        <f t="shared" si="20"/>
        <v>0.6637131983969183</v>
      </c>
      <c r="S91" s="69">
        <v>0</v>
      </c>
      <c r="T91" s="68">
        <f t="shared" si="21"/>
        <v>0.6637131983969183</v>
      </c>
    </row>
    <row r="92" spans="3:20" ht="12.75">
      <c r="C92" t="s">
        <v>25</v>
      </c>
      <c r="D92" s="71">
        <f t="shared" si="16"/>
        <v>0.4446570136932451</v>
      </c>
      <c r="E92" s="69">
        <v>0</v>
      </c>
      <c r="F92" s="71">
        <f t="shared" si="17"/>
        <v>0.44465701369324506</v>
      </c>
      <c r="G92" s="69">
        <v>-0.0035</v>
      </c>
      <c r="H92" s="71">
        <f t="shared" si="18"/>
        <v>0.44660071414531866</v>
      </c>
      <c r="I92" s="69">
        <v>0</v>
      </c>
      <c r="J92" s="71">
        <f t="shared" si="19"/>
        <v>0.44660071414531866</v>
      </c>
      <c r="K92" s="69">
        <v>-0.0035</v>
      </c>
      <c r="L92" s="71">
        <f t="shared" si="19"/>
        <v>0.44853761164580996</v>
      </c>
      <c r="M92" s="69">
        <v>0</v>
      </c>
      <c r="N92" s="71">
        <f t="shared" si="19"/>
        <v>0.44853761164580996</v>
      </c>
      <c r="O92" s="69">
        <v>-0.0035</v>
      </c>
      <c r="P92" s="71">
        <f t="shared" si="19"/>
        <v>0.4504677300050496</v>
      </c>
      <c r="Q92" s="69">
        <v>0</v>
      </c>
      <c r="R92" s="71">
        <f t="shared" si="20"/>
        <v>0.4504677300050496</v>
      </c>
      <c r="S92" s="69">
        <v>0</v>
      </c>
      <c r="T92" s="71">
        <f t="shared" si="21"/>
        <v>0.4504677300050496</v>
      </c>
    </row>
    <row r="93" spans="4:18" ht="12.75">
      <c r="D93" s="21"/>
      <c r="F93" s="21"/>
      <c r="H93" s="21"/>
      <c r="J93" s="21"/>
      <c r="L93" s="21"/>
      <c r="N93" s="21"/>
      <c r="P93" s="21"/>
      <c r="R93" s="21"/>
    </row>
    <row r="94" spans="4:18" ht="12.75">
      <c r="D94" s="21"/>
      <c r="F94" s="21"/>
      <c r="H94" s="21"/>
      <c r="J94" s="21"/>
      <c r="L94" s="21"/>
      <c r="N94" s="21"/>
      <c r="P94" s="21"/>
      <c r="R94" s="21"/>
    </row>
    <row r="95" spans="3:18" ht="12.75">
      <c r="C95" s="3" t="s">
        <v>28</v>
      </c>
      <c r="D95" s="21"/>
      <c r="F95" s="21"/>
      <c r="H95" s="21"/>
      <c r="J95" s="21"/>
      <c r="L95" s="21"/>
      <c r="N95" s="21"/>
      <c r="P95" s="21"/>
      <c r="R95" s="21"/>
    </row>
    <row r="96" spans="4:20" ht="12.75">
      <c r="D96" s="65">
        <v>1990</v>
      </c>
      <c r="E96" s="66" t="s">
        <v>100</v>
      </c>
      <c r="F96" s="65">
        <v>1995</v>
      </c>
      <c r="G96" s="66" t="s">
        <v>100</v>
      </c>
      <c r="H96" s="65">
        <v>2000</v>
      </c>
      <c r="I96" s="67" t="s">
        <v>100</v>
      </c>
      <c r="J96" s="65">
        <v>2005</v>
      </c>
      <c r="K96" s="67" t="s">
        <v>100</v>
      </c>
      <c r="L96" s="65">
        <v>2010</v>
      </c>
      <c r="M96" s="67" t="s">
        <v>100</v>
      </c>
      <c r="N96" s="65">
        <v>2015</v>
      </c>
      <c r="O96" s="67" t="s">
        <v>100</v>
      </c>
      <c r="P96" s="65">
        <v>2020</v>
      </c>
      <c r="Q96" s="67" t="s">
        <v>100</v>
      </c>
      <c r="R96" s="65">
        <v>2025</v>
      </c>
      <c r="S96" s="67" t="s">
        <v>100</v>
      </c>
      <c r="T96" s="66">
        <v>2030</v>
      </c>
    </row>
    <row r="97" spans="3:20" ht="12.75">
      <c r="C97" t="s">
        <v>8</v>
      </c>
      <c r="D97" s="68">
        <f>G10</f>
        <v>0.9959253773609892</v>
      </c>
      <c r="E97" s="69">
        <v>0</v>
      </c>
      <c r="F97" s="68">
        <f>(1-((1-D97)*(1+E97)))</f>
        <v>0.9959253773609892</v>
      </c>
      <c r="G97" s="69">
        <v>-0.0035</v>
      </c>
      <c r="H97" s="68">
        <f>(1-((1-F97)*(1+G97)))</f>
        <v>0.9959396385402257</v>
      </c>
      <c r="I97" s="69">
        <v>0</v>
      </c>
      <c r="J97" s="68">
        <f>(1-((1-H97)*(1+I97)))</f>
        <v>0.9959396385402257</v>
      </c>
      <c r="K97" s="69">
        <v>-0.0035</v>
      </c>
      <c r="L97" s="68">
        <f>(1-((1-J97)*(1+K97)))</f>
        <v>0.995953849805335</v>
      </c>
      <c r="M97" s="69">
        <v>0</v>
      </c>
      <c r="N97" s="68">
        <f>(1-((1-L97)*(1+M97)))</f>
        <v>0.995953849805335</v>
      </c>
      <c r="O97" s="69">
        <v>-0.0035</v>
      </c>
      <c r="P97" s="68">
        <f>(1-((1-N97)*(1+O97)))</f>
        <v>0.9959680113310163</v>
      </c>
      <c r="Q97" s="69">
        <v>0</v>
      </c>
      <c r="R97" s="68">
        <f>(1-((1-P97)*(1+Q97)))</f>
        <v>0.9959680113310163</v>
      </c>
      <c r="S97" s="69">
        <v>0</v>
      </c>
      <c r="T97" s="68">
        <f>(1-((1-R97)*(1+S97)))</f>
        <v>0.9959680113310163</v>
      </c>
    </row>
    <row r="98" spans="3:20" ht="12.75">
      <c r="C98" t="s">
        <v>9</v>
      </c>
      <c r="D98" s="68">
        <f aca="true" t="shared" si="22" ref="D98:D114">G11</f>
        <v>0.9981916484433653</v>
      </c>
      <c r="E98" s="69">
        <v>0</v>
      </c>
      <c r="F98" s="68">
        <f aca="true" t="shared" si="23" ref="F98:F114">(1-((1-D98)*(1+E98)))</f>
        <v>0.9981916484433653</v>
      </c>
      <c r="G98" s="69">
        <v>-0.0035</v>
      </c>
      <c r="H98" s="68">
        <f aca="true" t="shared" si="24" ref="H98:H114">(1-((1-F98)*(1+G98)))</f>
        <v>0.9981979776738135</v>
      </c>
      <c r="I98" s="69">
        <v>0</v>
      </c>
      <c r="J98" s="68">
        <f aca="true" t="shared" si="25" ref="J98:P114">(1-((1-H98)*(1+I98)))</f>
        <v>0.9981979776738135</v>
      </c>
      <c r="K98" s="69">
        <v>-0.0035</v>
      </c>
      <c r="L98" s="68">
        <f t="shared" si="25"/>
        <v>0.9982042847519551</v>
      </c>
      <c r="M98" s="69">
        <v>0</v>
      </c>
      <c r="N98" s="68">
        <f t="shared" si="25"/>
        <v>0.9982042847519551</v>
      </c>
      <c r="O98" s="69">
        <v>-0.0035</v>
      </c>
      <c r="P98" s="68">
        <f t="shared" si="25"/>
        <v>0.9982105697553233</v>
      </c>
      <c r="Q98" s="69">
        <v>0</v>
      </c>
      <c r="R98" s="68">
        <f aca="true" t="shared" si="26" ref="R98:R114">(1-((1-P98)*(1+Q98)))</f>
        <v>0.9982105697553233</v>
      </c>
      <c r="S98" s="69">
        <v>0</v>
      </c>
      <c r="T98" s="68">
        <f aca="true" t="shared" si="27" ref="T98:T114">(1-((1-R98)*(1+S98)))</f>
        <v>0.9982105697553233</v>
      </c>
    </row>
    <row r="99" spans="3:20" ht="12.75">
      <c r="C99" t="s">
        <v>10</v>
      </c>
      <c r="D99" s="68">
        <f t="shared" si="22"/>
        <v>0.9943786260730922</v>
      </c>
      <c r="E99" s="69">
        <v>0</v>
      </c>
      <c r="F99" s="68">
        <f t="shared" si="23"/>
        <v>0.9943786260730922</v>
      </c>
      <c r="G99" s="69">
        <v>-0.0035</v>
      </c>
      <c r="H99" s="68">
        <f t="shared" si="24"/>
        <v>0.9943983008818364</v>
      </c>
      <c r="I99" s="69">
        <v>0</v>
      </c>
      <c r="J99" s="68">
        <f t="shared" si="25"/>
        <v>0.9943983008818364</v>
      </c>
      <c r="K99" s="69">
        <v>-0.0035</v>
      </c>
      <c r="L99" s="68">
        <f t="shared" si="25"/>
        <v>0.99441790682875</v>
      </c>
      <c r="M99" s="69">
        <v>0</v>
      </c>
      <c r="N99" s="68">
        <f t="shared" si="25"/>
        <v>0.99441790682875</v>
      </c>
      <c r="O99" s="69">
        <v>-0.0035</v>
      </c>
      <c r="P99" s="68">
        <f t="shared" si="25"/>
        <v>0.9944374441548494</v>
      </c>
      <c r="Q99" s="69">
        <v>0</v>
      </c>
      <c r="R99" s="68">
        <f t="shared" si="26"/>
        <v>0.9944374441548494</v>
      </c>
      <c r="S99" s="69">
        <v>0</v>
      </c>
      <c r="T99" s="68">
        <f t="shared" si="27"/>
        <v>0.9944374441548494</v>
      </c>
    </row>
    <row r="100" spans="3:20" ht="12.75">
      <c r="C100" t="s">
        <v>11</v>
      </c>
      <c r="D100" s="68">
        <f t="shared" si="22"/>
        <v>0.9871541746356262</v>
      </c>
      <c r="E100" s="69">
        <v>0</v>
      </c>
      <c r="F100" s="68">
        <f t="shared" si="23"/>
        <v>0.9871541746356262</v>
      </c>
      <c r="G100" s="69">
        <v>-0.0035</v>
      </c>
      <c r="H100" s="68">
        <f t="shared" si="24"/>
        <v>0.9871991350244015</v>
      </c>
      <c r="I100" s="69">
        <v>0</v>
      </c>
      <c r="J100" s="68">
        <f t="shared" si="25"/>
        <v>0.9871991350244015</v>
      </c>
      <c r="K100" s="69">
        <v>-0.0035</v>
      </c>
      <c r="L100" s="68">
        <f t="shared" si="25"/>
        <v>0.9872439380518161</v>
      </c>
      <c r="M100" s="69">
        <v>0</v>
      </c>
      <c r="N100" s="68">
        <f t="shared" si="25"/>
        <v>0.9872439380518161</v>
      </c>
      <c r="O100" s="69">
        <v>-0.0035</v>
      </c>
      <c r="P100" s="68">
        <f t="shared" si="25"/>
        <v>0.9872885842686348</v>
      </c>
      <c r="Q100" s="69">
        <v>0</v>
      </c>
      <c r="R100" s="68">
        <f t="shared" si="26"/>
        <v>0.9872885842686348</v>
      </c>
      <c r="S100" s="69">
        <v>0</v>
      </c>
      <c r="T100" s="68">
        <f t="shared" si="27"/>
        <v>0.9872885842686348</v>
      </c>
    </row>
    <row r="101" spans="3:20" ht="12.75">
      <c r="C101" t="s">
        <v>12</v>
      </c>
      <c r="D101" s="68">
        <f t="shared" si="22"/>
        <v>0.9824983350139775</v>
      </c>
      <c r="E101" s="69">
        <v>0</v>
      </c>
      <c r="F101" s="68">
        <f t="shared" si="23"/>
        <v>0.9824983350139775</v>
      </c>
      <c r="G101" s="69">
        <v>-0.0035</v>
      </c>
      <c r="H101" s="68">
        <f t="shared" si="24"/>
        <v>0.9825595908414286</v>
      </c>
      <c r="I101" s="69">
        <v>0</v>
      </c>
      <c r="J101" s="68">
        <f t="shared" si="25"/>
        <v>0.9825595908414286</v>
      </c>
      <c r="K101" s="69">
        <v>-0.0035</v>
      </c>
      <c r="L101" s="68">
        <f t="shared" si="25"/>
        <v>0.9826206322734836</v>
      </c>
      <c r="M101" s="69">
        <v>0</v>
      </c>
      <c r="N101" s="68">
        <f t="shared" si="25"/>
        <v>0.9826206322734836</v>
      </c>
      <c r="O101" s="69">
        <v>-0.0035</v>
      </c>
      <c r="P101" s="68">
        <f t="shared" si="25"/>
        <v>0.9826814600605265</v>
      </c>
      <c r="Q101" s="69">
        <v>0</v>
      </c>
      <c r="R101" s="68">
        <f t="shared" si="26"/>
        <v>0.9826814600605265</v>
      </c>
      <c r="S101" s="69">
        <v>0</v>
      </c>
      <c r="T101" s="68">
        <f t="shared" si="27"/>
        <v>0.9826814600605265</v>
      </c>
    </row>
    <row r="102" spans="3:20" ht="12.75">
      <c r="C102" t="s">
        <v>13</v>
      </c>
      <c r="D102" s="68">
        <f t="shared" si="22"/>
        <v>0.9787122821929451</v>
      </c>
      <c r="E102" s="69">
        <v>0</v>
      </c>
      <c r="F102" s="68">
        <f t="shared" si="23"/>
        <v>0.9787122821929451</v>
      </c>
      <c r="G102" s="69">
        <v>-0.0035</v>
      </c>
      <c r="H102" s="68">
        <f t="shared" si="24"/>
        <v>0.9787867892052698</v>
      </c>
      <c r="I102" s="69">
        <v>0</v>
      </c>
      <c r="J102" s="68">
        <f t="shared" si="25"/>
        <v>0.9787867892052698</v>
      </c>
      <c r="K102" s="69">
        <v>-0.0035</v>
      </c>
      <c r="L102" s="68">
        <f t="shared" si="25"/>
        <v>0.9788610354430514</v>
      </c>
      <c r="M102" s="69">
        <v>0</v>
      </c>
      <c r="N102" s="68">
        <f t="shared" si="25"/>
        <v>0.9788610354430514</v>
      </c>
      <c r="O102" s="69">
        <v>-0.0035</v>
      </c>
      <c r="P102" s="68">
        <f t="shared" si="25"/>
        <v>0.9789350218190007</v>
      </c>
      <c r="Q102" s="69">
        <v>0</v>
      </c>
      <c r="R102" s="68">
        <f t="shared" si="26"/>
        <v>0.9789350218190007</v>
      </c>
      <c r="S102" s="69">
        <v>0</v>
      </c>
      <c r="T102" s="68">
        <f t="shared" si="27"/>
        <v>0.9789350218190007</v>
      </c>
    </row>
    <row r="103" spans="3:20" ht="12.75">
      <c r="C103" t="s">
        <v>14</v>
      </c>
      <c r="D103" s="68">
        <f t="shared" si="22"/>
        <v>0.9735682245506772</v>
      </c>
      <c r="E103" s="69">
        <v>0</v>
      </c>
      <c r="F103" s="68">
        <f t="shared" si="23"/>
        <v>0.9735682245506772</v>
      </c>
      <c r="G103" s="69">
        <v>-0.0035</v>
      </c>
      <c r="H103" s="68">
        <f t="shared" si="24"/>
        <v>0.9736607357647498</v>
      </c>
      <c r="I103" s="69">
        <v>0</v>
      </c>
      <c r="J103" s="68">
        <f t="shared" si="25"/>
        <v>0.9736607357647498</v>
      </c>
      <c r="K103" s="69">
        <v>-0.0035</v>
      </c>
      <c r="L103" s="68">
        <f t="shared" si="25"/>
        <v>0.9737529231895732</v>
      </c>
      <c r="M103" s="69">
        <v>0</v>
      </c>
      <c r="N103" s="68">
        <f t="shared" si="25"/>
        <v>0.9737529231895732</v>
      </c>
      <c r="O103" s="69">
        <v>-0.0035</v>
      </c>
      <c r="P103" s="68">
        <f t="shared" si="25"/>
        <v>0.9738447879584097</v>
      </c>
      <c r="Q103" s="69">
        <v>0</v>
      </c>
      <c r="R103" s="68">
        <f t="shared" si="26"/>
        <v>0.9738447879584097</v>
      </c>
      <c r="S103" s="69">
        <v>0</v>
      </c>
      <c r="T103" s="68">
        <f t="shared" si="27"/>
        <v>0.9738447879584097</v>
      </c>
    </row>
    <row r="104" spans="3:20" ht="12.75">
      <c r="C104" t="s">
        <v>15</v>
      </c>
      <c r="D104" s="68">
        <f t="shared" si="22"/>
        <v>0.967554102513782</v>
      </c>
      <c r="E104" s="69">
        <v>0</v>
      </c>
      <c r="F104" s="68">
        <f t="shared" si="23"/>
        <v>0.967554102513782</v>
      </c>
      <c r="G104" s="69">
        <v>-0.0035</v>
      </c>
      <c r="H104" s="68">
        <f t="shared" si="24"/>
        <v>0.9676676631549838</v>
      </c>
      <c r="I104" s="69">
        <v>0</v>
      </c>
      <c r="J104" s="68">
        <f t="shared" si="25"/>
        <v>0.9676676631549838</v>
      </c>
      <c r="K104" s="69">
        <v>-0.0035</v>
      </c>
      <c r="L104" s="68">
        <f t="shared" si="25"/>
        <v>0.9677808263339414</v>
      </c>
      <c r="M104" s="69">
        <v>0</v>
      </c>
      <c r="N104" s="68">
        <f t="shared" si="25"/>
        <v>0.9677808263339414</v>
      </c>
      <c r="O104" s="69">
        <v>-0.0035</v>
      </c>
      <c r="P104" s="68">
        <f t="shared" si="25"/>
        <v>0.9678935934417725</v>
      </c>
      <c r="Q104" s="69">
        <v>0</v>
      </c>
      <c r="R104" s="68">
        <f t="shared" si="26"/>
        <v>0.9678935934417725</v>
      </c>
      <c r="S104" s="69">
        <v>0</v>
      </c>
      <c r="T104" s="68">
        <f t="shared" si="27"/>
        <v>0.9678935934417725</v>
      </c>
    </row>
    <row r="105" spans="3:20" ht="12.75">
      <c r="C105" t="s">
        <v>16</v>
      </c>
      <c r="D105" s="68">
        <f t="shared" si="22"/>
        <v>0.960832897323785</v>
      </c>
      <c r="E105" s="69">
        <v>0</v>
      </c>
      <c r="F105" s="68">
        <f t="shared" si="23"/>
        <v>0.960832897323785</v>
      </c>
      <c r="G105" s="69">
        <v>-0.0035</v>
      </c>
      <c r="H105" s="68">
        <f t="shared" si="24"/>
        <v>0.9609699821831517</v>
      </c>
      <c r="I105" s="69">
        <v>0</v>
      </c>
      <c r="J105" s="68">
        <f t="shared" si="25"/>
        <v>0.9609699821831517</v>
      </c>
      <c r="K105" s="69">
        <v>-0.0035</v>
      </c>
      <c r="L105" s="68">
        <f t="shared" si="25"/>
        <v>0.9611065872455107</v>
      </c>
      <c r="M105" s="69">
        <v>0</v>
      </c>
      <c r="N105" s="68">
        <f t="shared" si="25"/>
        <v>0.9611065872455107</v>
      </c>
      <c r="O105" s="69">
        <v>-0.0035</v>
      </c>
      <c r="P105" s="68">
        <f t="shared" si="25"/>
        <v>0.9612427141901514</v>
      </c>
      <c r="Q105" s="69">
        <v>0</v>
      </c>
      <c r="R105" s="68">
        <f t="shared" si="26"/>
        <v>0.9612427141901514</v>
      </c>
      <c r="S105" s="69">
        <v>0</v>
      </c>
      <c r="T105" s="68">
        <f t="shared" si="27"/>
        <v>0.9612427141901514</v>
      </c>
    </row>
    <row r="106" spans="3:20" ht="12.75">
      <c r="C106" t="s">
        <v>17</v>
      </c>
      <c r="D106" s="68">
        <f t="shared" si="22"/>
        <v>0.9451646332394582</v>
      </c>
      <c r="E106" s="69">
        <v>0</v>
      </c>
      <c r="F106" s="68">
        <f t="shared" si="23"/>
        <v>0.9451646332394582</v>
      </c>
      <c r="G106" s="69">
        <v>-0.0035</v>
      </c>
      <c r="H106" s="68">
        <f t="shared" si="24"/>
        <v>0.9453565570231202</v>
      </c>
      <c r="I106" s="69">
        <v>0</v>
      </c>
      <c r="J106" s="68">
        <f t="shared" si="25"/>
        <v>0.9453565570231202</v>
      </c>
      <c r="K106" s="69">
        <v>-0.0035</v>
      </c>
      <c r="L106" s="68">
        <f t="shared" si="25"/>
        <v>0.9455478090735392</v>
      </c>
      <c r="M106" s="69">
        <v>0</v>
      </c>
      <c r="N106" s="68">
        <f t="shared" si="25"/>
        <v>0.9455478090735392</v>
      </c>
      <c r="O106" s="69">
        <v>-0.0035</v>
      </c>
      <c r="P106" s="68">
        <f t="shared" si="25"/>
        <v>0.9457383917417818</v>
      </c>
      <c r="Q106" s="69">
        <v>0</v>
      </c>
      <c r="R106" s="68">
        <f t="shared" si="26"/>
        <v>0.9457383917417818</v>
      </c>
      <c r="S106" s="69">
        <v>0</v>
      </c>
      <c r="T106" s="68">
        <f t="shared" si="27"/>
        <v>0.9457383917417818</v>
      </c>
    </row>
    <row r="107" spans="3:20" ht="12.75">
      <c r="C107" t="s">
        <v>18</v>
      </c>
      <c r="D107" s="68">
        <f t="shared" si="22"/>
        <v>0.9191994050867116</v>
      </c>
      <c r="E107" s="69">
        <v>0</v>
      </c>
      <c r="F107" s="68">
        <f t="shared" si="23"/>
        <v>0.9191994050867116</v>
      </c>
      <c r="G107" s="69">
        <v>-0.0035</v>
      </c>
      <c r="H107" s="68">
        <f t="shared" si="24"/>
        <v>0.9194822071689082</v>
      </c>
      <c r="I107" s="69">
        <v>0</v>
      </c>
      <c r="J107" s="68">
        <f t="shared" si="25"/>
        <v>0.9194822071689082</v>
      </c>
      <c r="K107" s="69">
        <v>-0.0035</v>
      </c>
      <c r="L107" s="68">
        <f t="shared" si="25"/>
        <v>0.919764019443817</v>
      </c>
      <c r="M107" s="69">
        <v>0</v>
      </c>
      <c r="N107" s="68">
        <f t="shared" si="25"/>
        <v>0.919764019443817</v>
      </c>
      <c r="O107" s="69">
        <v>-0.0035</v>
      </c>
      <c r="P107" s="68">
        <f t="shared" si="25"/>
        <v>0.9200448453757637</v>
      </c>
      <c r="Q107" s="69">
        <v>0</v>
      </c>
      <c r="R107" s="68">
        <f t="shared" si="26"/>
        <v>0.9200448453757637</v>
      </c>
      <c r="S107" s="69">
        <v>0</v>
      </c>
      <c r="T107" s="68">
        <f t="shared" si="27"/>
        <v>0.9200448453757637</v>
      </c>
    </row>
    <row r="108" spans="3:20" ht="12.75">
      <c r="C108" t="s">
        <v>19</v>
      </c>
      <c r="D108" s="68">
        <f t="shared" si="22"/>
        <v>0.8838449240828228</v>
      </c>
      <c r="E108" s="69">
        <v>0</v>
      </c>
      <c r="F108" s="68">
        <f t="shared" si="23"/>
        <v>0.8838449240828228</v>
      </c>
      <c r="G108" s="69">
        <v>-0.0035</v>
      </c>
      <c r="H108" s="68">
        <f t="shared" si="24"/>
        <v>0.8842514668485328</v>
      </c>
      <c r="I108" s="69">
        <v>0</v>
      </c>
      <c r="J108" s="68">
        <f t="shared" si="25"/>
        <v>0.8842514668485328</v>
      </c>
      <c r="K108" s="69">
        <v>-0.0035</v>
      </c>
      <c r="L108" s="68">
        <f t="shared" si="25"/>
        <v>0.8846565867145629</v>
      </c>
      <c r="M108" s="69">
        <v>0</v>
      </c>
      <c r="N108" s="68">
        <f t="shared" si="25"/>
        <v>0.8846565867145629</v>
      </c>
      <c r="O108" s="69">
        <v>-0.0035</v>
      </c>
      <c r="P108" s="68">
        <f t="shared" si="25"/>
        <v>0.8850602886610619</v>
      </c>
      <c r="Q108" s="69">
        <v>0</v>
      </c>
      <c r="R108" s="68">
        <f t="shared" si="26"/>
        <v>0.8850602886610619</v>
      </c>
      <c r="S108" s="69">
        <v>0</v>
      </c>
      <c r="T108" s="68">
        <f t="shared" si="27"/>
        <v>0.8850602886610619</v>
      </c>
    </row>
    <row r="109" spans="3:20" ht="12.75">
      <c r="C109" t="s">
        <v>20</v>
      </c>
      <c r="D109" s="68">
        <f t="shared" si="22"/>
        <v>0.8381927067225237</v>
      </c>
      <c r="E109" s="69">
        <v>0</v>
      </c>
      <c r="F109" s="68">
        <f t="shared" si="23"/>
        <v>0.8381927067225237</v>
      </c>
      <c r="G109" s="69">
        <v>-0.0035</v>
      </c>
      <c r="H109" s="68">
        <f t="shared" si="24"/>
        <v>0.8387590322489948</v>
      </c>
      <c r="I109" s="69">
        <v>0</v>
      </c>
      <c r="J109" s="68">
        <f t="shared" si="25"/>
        <v>0.8387590322489948</v>
      </c>
      <c r="K109" s="69">
        <v>-0.0035</v>
      </c>
      <c r="L109" s="68">
        <f t="shared" si="25"/>
        <v>0.8393233756361234</v>
      </c>
      <c r="M109" s="69">
        <v>0</v>
      </c>
      <c r="N109" s="68">
        <f t="shared" si="25"/>
        <v>0.8393233756361234</v>
      </c>
      <c r="O109" s="69">
        <v>-0.0035</v>
      </c>
      <c r="P109" s="68">
        <f t="shared" si="25"/>
        <v>0.8398857438213969</v>
      </c>
      <c r="Q109" s="69">
        <v>0</v>
      </c>
      <c r="R109" s="68">
        <f t="shared" si="26"/>
        <v>0.8398857438213969</v>
      </c>
      <c r="S109" s="69">
        <v>0</v>
      </c>
      <c r="T109" s="68">
        <f t="shared" si="27"/>
        <v>0.8398857438213969</v>
      </c>
    </row>
    <row r="110" spans="3:20" ht="12.75">
      <c r="C110" t="s">
        <v>21</v>
      </c>
      <c r="D110" s="68">
        <f t="shared" si="22"/>
        <v>0.7827645839855688</v>
      </c>
      <c r="E110" s="69">
        <v>0</v>
      </c>
      <c r="F110" s="68">
        <f t="shared" si="23"/>
        <v>0.7827645839855688</v>
      </c>
      <c r="G110" s="69">
        <v>-0.0035</v>
      </c>
      <c r="H110" s="68">
        <f t="shared" si="24"/>
        <v>0.7835249079416193</v>
      </c>
      <c r="I110" s="69">
        <v>0</v>
      </c>
      <c r="J110" s="68">
        <f t="shared" si="25"/>
        <v>0.7835249079416193</v>
      </c>
      <c r="K110" s="69">
        <v>-0.0035</v>
      </c>
      <c r="L110" s="68">
        <f t="shared" si="25"/>
        <v>0.7842825707638237</v>
      </c>
      <c r="M110" s="69">
        <v>0</v>
      </c>
      <c r="N110" s="68">
        <f t="shared" si="25"/>
        <v>0.7842825707638237</v>
      </c>
      <c r="O110" s="69">
        <v>-0.0035</v>
      </c>
      <c r="P110" s="68">
        <f t="shared" si="25"/>
        <v>0.7850375817661503</v>
      </c>
      <c r="Q110" s="69">
        <v>0</v>
      </c>
      <c r="R110" s="68">
        <f t="shared" si="26"/>
        <v>0.7850375817661503</v>
      </c>
      <c r="S110" s="69">
        <v>0</v>
      </c>
      <c r="T110" s="68">
        <f t="shared" si="27"/>
        <v>0.7850375817661503</v>
      </c>
    </row>
    <row r="111" spans="3:20" ht="12.75">
      <c r="C111" t="s">
        <v>22</v>
      </c>
      <c r="D111" s="68">
        <f t="shared" si="22"/>
        <v>0.7133966917751474</v>
      </c>
      <c r="E111" s="69">
        <v>0</v>
      </c>
      <c r="F111" s="68">
        <f t="shared" si="23"/>
        <v>0.7133966917751474</v>
      </c>
      <c r="G111" s="69">
        <v>-0.0035</v>
      </c>
      <c r="H111" s="68">
        <f t="shared" si="24"/>
        <v>0.7143998033539344</v>
      </c>
      <c r="I111" s="69">
        <v>0</v>
      </c>
      <c r="J111" s="68">
        <f t="shared" si="25"/>
        <v>0.7143998033539344</v>
      </c>
      <c r="K111" s="69">
        <v>-0.0035</v>
      </c>
      <c r="L111" s="68">
        <f t="shared" si="25"/>
        <v>0.7153994040421956</v>
      </c>
      <c r="M111" s="69">
        <v>0</v>
      </c>
      <c r="N111" s="68">
        <f t="shared" si="25"/>
        <v>0.7153994040421956</v>
      </c>
      <c r="O111" s="69">
        <v>-0.0035</v>
      </c>
      <c r="P111" s="68">
        <f t="shared" si="25"/>
        <v>0.7163955061280479</v>
      </c>
      <c r="Q111" s="69">
        <v>0</v>
      </c>
      <c r="R111" s="68">
        <f t="shared" si="26"/>
        <v>0.7163955061280479</v>
      </c>
      <c r="S111" s="69">
        <v>0</v>
      </c>
      <c r="T111" s="68">
        <f t="shared" si="27"/>
        <v>0.7163955061280479</v>
      </c>
    </row>
    <row r="112" spans="3:20" ht="12.75">
      <c r="C112" t="s">
        <v>23</v>
      </c>
      <c r="D112" s="68">
        <f t="shared" si="22"/>
        <v>0.6299715008442959</v>
      </c>
      <c r="E112" s="69">
        <v>0</v>
      </c>
      <c r="F112" s="68">
        <f t="shared" si="23"/>
        <v>0.6299715008442959</v>
      </c>
      <c r="G112" s="69">
        <v>-0.0035</v>
      </c>
      <c r="H112" s="68">
        <f t="shared" si="24"/>
        <v>0.6312666005913408</v>
      </c>
      <c r="I112" s="69">
        <v>0</v>
      </c>
      <c r="J112" s="68">
        <f t="shared" si="25"/>
        <v>0.6312666005913408</v>
      </c>
      <c r="K112" s="69">
        <v>-0.0035</v>
      </c>
      <c r="L112" s="68">
        <f t="shared" si="25"/>
        <v>0.632557167489271</v>
      </c>
      <c r="M112" s="69">
        <v>0</v>
      </c>
      <c r="N112" s="68">
        <f t="shared" si="25"/>
        <v>0.632557167489271</v>
      </c>
      <c r="O112" s="69">
        <v>-0.0035</v>
      </c>
      <c r="P112" s="68">
        <f t="shared" si="25"/>
        <v>0.6338432174030586</v>
      </c>
      <c r="Q112" s="69">
        <v>0</v>
      </c>
      <c r="R112" s="68">
        <f t="shared" si="26"/>
        <v>0.6338432174030586</v>
      </c>
      <c r="S112" s="69">
        <v>0</v>
      </c>
      <c r="T112" s="68">
        <f t="shared" si="27"/>
        <v>0.6338432174030586</v>
      </c>
    </row>
    <row r="113" spans="3:20" ht="12.75">
      <c r="C113" t="s">
        <v>24</v>
      </c>
      <c r="D113" s="68">
        <f t="shared" si="22"/>
        <v>0.5335953722930881</v>
      </c>
      <c r="E113" s="69">
        <v>0</v>
      </c>
      <c r="F113" s="68">
        <f t="shared" si="23"/>
        <v>0.5335953722930881</v>
      </c>
      <c r="G113" s="69">
        <v>-0.0035</v>
      </c>
      <c r="H113" s="68">
        <f t="shared" si="24"/>
        <v>0.5352277884900623</v>
      </c>
      <c r="I113" s="69">
        <v>0</v>
      </c>
      <c r="J113" s="68">
        <f t="shared" si="25"/>
        <v>0.5352277884900623</v>
      </c>
      <c r="K113" s="69">
        <v>-0.0035</v>
      </c>
      <c r="L113" s="68">
        <f t="shared" si="25"/>
        <v>0.536854491230347</v>
      </c>
      <c r="M113" s="69">
        <v>0</v>
      </c>
      <c r="N113" s="68">
        <f t="shared" si="25"/>
        <v>0.536854491230347</v>
      </c>
      <c r="O113" s="69">
        <v>-0.0035</v>
      </c>
      <c r="P113" s="68">
        <f t="shared" si="25"/>
        <v>0.5384755005110408</v>
      </c>
      <c r="Q113" s="69">
        <v>0</v>
      </c>
      <c r="R113" s="68">
        <f t="shared" si="26"/>
        <v>0.5384755005110408</v>
      </c>
      <c r="S113" s="69">
        <v>0</v>
      </c>
      <c r="T113" s="68">
        <f t="shared" si="27"/>
        <v>0.5384755005110408</v>
      </c>
    </row>
    <row r="114" spans="3:20" ht="12.75">
      <c r="C114" t="s">
        <v>25</v>
      </c>
      <c r="D114" s="71">
        <f t="shared" si="22"/>
        <v>0.36536837993472865</v>
      </c>
      <c r="E114" s="69">
        <v>0</v>
      </c>
      <c r="F114" s="71">
        <f t="shared" si="23"/>
        <v>0.3653683799347287</v>
      </c>
      <c r="G114" s="69">
        <v>-0.0035</v>
      </c>
      <c r="H114" s="71">
        <f t="shared" si="24"/>
        <v>0.3675895906049571</v>
      </c>
      <c r="I114" s="69">
        <v>0</v>
      </c>
      <c r="J114" s="71">
        <f t="shared" si="25"/>
        <v>0.3675895906049571</v>
      </c>
      <c r="K114" s="69">
        <v>-0.0035</v>
      </c>
      <c r="L114" s="71">
        <f t="shared" si="25"/>
        <v>0.36980302703783974</v>
      </c>
      <c r="M114" s="69">
        <v>0</v>
      </c>
      <c r="N114" s="71">
        <f t="shared" si="25"/>
        <v>0.36980302703783974</v>
      </c>
      <c r="O114" s="69">
        <v>-0.0035</v>
      </c>
      <c r="P114" s="71">
        <f t="shared" si="25"/>
        <v>0.3720087164432072</v>
      </c>
      <c r="Q114" s="69">
        <v>0</v>
      </c>
      <c r="R114" s="71">
        <f t="shared" si="26"/>
        <v>0.3720087164432072</v>
      </c>
      <c r="S114" s="69">
        <v>0</v>
      </c>
      <c r="T114" s="71">
        <f t="shared" si="27"/>
        <v>0.3720087164432072</v>
      </c>
    </row>
    <row r="115" ht="12.75">
      <c r="J115" s="21"/>
    </row>
    <row r="116" spans="3:10" ht="12.75">
      <c r="C116" s="21"/>
      <c r="D116" s="63"/>
      <c r="E116" s="64"/>
      <c r="F116" s="64"/>
      <c r="G116" s="64"/>
      <c r="J116" s="21"/>
    </row>
    <row r="117" spans="3:10" ht="17.25">
      <c r="C117" s="1" t="s">
        <v>101</v>
      </c>
      <c r="J117" s="21"/>
    </row>
    <row r="118" spans="3:10" ht="12.75">
      <c r="C118" s="3" t="s">
        <v>5</v>
      </c>
      <c r="H118" s="3" t="s">
        <v>102</v>
      </c>
      <c r="I118" s="3" t="s">
        <v>103</v>
      </c>
      <c r="J118" s="24"/>
    </row>
    <row r="119" spans="3:10" ht="12.75">
      <c r="C119" s="3"/>
      <c r="D119" s="59" t="s">
        <v>104</v>
      </c>
      <c r="E119" s="59" t="s">
        <v>105</v>
      </c>
      <c r="F119" s="59" t="s">
        <v>106</v>
      </c>
      <c r="G119" s="59" t="s">
        <v>107</v>
      </c>
      <c r="H119" s="73" t="s">
        <v>108</v>
      </c>
      <c r="I119" s="73" t="s">
        <v>108</v>
      </c>
      <c r="J119" s="74"/>
    </row>
    <row r="120" spans="3:10" ht="12.75">
      <c r="C120" t="s">
        <v>8</v>
      </c>
      <c r="D120" s="75">
        <v>0.9984912820678097</v>
      </c>
      <c r="E120" s="75">
        <v>0.9990025238559693</v>
      </c>
      <c r="F120" s="64">
        <f aca="true" t="shared" si="28" ref="F120:F137">1-D120</f>
        <v>0.0015087179321903177</v>
      </c>
      <c r="G120" s="64">
        <f aca="true" t="shared" si="29" ref="G120:G137">1-E120</f>
        <v>0.0009974761440306734</v>
      </c>
      <c r="H120" s="76">
        <f aca="true" t="shared" si="30" ref="H120:H137">(G120-F120)</f>
        <v>-0.0005112417881596443</v>
      </c>
      <c r="I120" s="76">
        <f>H120/2</f>
        <v>-0.00025562089407982214</v>
      </c>
      <c r="J120" s="21"/>
    </row>
    <row r="121" spans="3:10" ht="12.75">
      <c r="C121" t="s">
        <v>9</v>
      </c>
      <c r="D121" s="75">
        <v>0.9991950760441316</v>
      </c>
      <c r="E121" s="75">
        <v>0.9993618635998542</v>
      </c>
      <c r="F121" s="64">
        <f t="shared" si="28"/>
        <v>0.0008049239558683974</v>
      </c>
      <c r="G121" s="64">
        <f t="shared" si="29"/>
        <v>0.0006381364001457612</v>
      </c>
      <c r="H121" s="76">
        <f t="shared" si="30"/>
        <v>-0.00016678755572263615</v>
      </c>
      <c r="I121" s="76">
        <f aca="true" t="shared" si="31" ref="I121:I137">H121/2</f>
        <v>-8.339377786131807E-05</v>
      </c>
      <c r="J121" s="21"/>
    </row>
    <row r="122" spans="3:10" ht="12.75">
      <c r="C122" t="s">
        <v>10</v>
      </c>
      <c r="D122" s="75">
        <v>0.9984696143751262</v>
      </c>
      <c r="E122" s="75">
        <v>0.9986141382074845</v>
      </c>
      <c r="F122" s="64">
        <f t="shared" si="28"/>
        <v>0.0015303856248738423</v>
      </c>
      <c r="G122" s="64">
        <f t="shared" si="29"/>
        <v>0.0013858617925155414</v>
      </c>
      <c r="H122" s="76">
        <f t="shared" si="30"/>
        <v>-0.0001445238323583009</v>
      </c>
      <c r="I122" s="76">
        <f t="shared" si="31"/>
        <v>-7.226191617915045E-05</v>
      </c>
      <c r="J122" s="21"/>
    </row>
    <row r="123" spans="3:10" ht="12.75">
      <c r="C123" t="s">
        <v>11</v>
      </c>
      <c r="D123" s="75">
        <v>0.997609909775105</v>
      </c>
      <c r="E123" s="75">
        <v>0.997863859898256</v>
      </c>
      <c r="F123" s="64">
        <f t="shared" si="28"/>
        <v>0.002390090224895003</v>
      </c>
      <c r="G123" s="64">
        <f t="shared" si="29"/>
        <v>0.0021361401017440107</v>
      </c>
      <c r="H123" s="76">
        <f t="shared" si="30"/>
        <v>-0.0002539501231509922</v>
      </c>
      <c r="I123" s="76">
        <f t="shared" si="31"/>
        <v>-0.0001269750615754961</v>
      </c>
      <c r="J123" s="21"/>
    </row>
    <row r="124" spans="3:10" ht="12.75">
      <c r="C124" t="s">
        <v>12</v>
      </c>
      <c r="D124" s="75">
        <v>0.9974278417382845</v>
      </c>
      <c r="E124" s="75">
        <v>0.9977036355734341</v>
      </c>
      <c r="F124" s="64">
        <f t="shared" si="28"/>
        <v>0.002572158261715529</v>
      </c>
      <c r="G124" s="64">
        <f t="shared" si="29"/>
        <v>0.002296364426565889</v>
      </c>
      <c r="H124" s="76">
        <f t="shared" si="30"/>
        <v>-0.0002757938351496403</v>
      </c>
      <c r="I124" s="76">
        <f t="shared" si="31"/>
        <v>-0.00013789691757482014</v>
      </c>
      <c r="J124" s="21"/>
    </row>
    <row r="125" spans="3:10" ht="12.75">
      <c r="C125" t="s">
        <v>13</v>
      </c>
      <c r="D125" s="75">
        <v>0.9969558475972939</v>
      </c>
      <c r="E125" s="75">
        <v>0.9972222165941661</v>
      </c>
      <c r="F125" s="64">
        <f t="shared" si="28"/>
        <v>0.0030441524027060574</v>
      </c>
      <c r="G125" s="64">
        <f t="shared" si="29"/>
        <v>0.0027777834058339</v>
      </c>
      <c r="H125" s="76">
        <f t="shared" si="30"/>
        <v>-0.0002663689968721572</v>
      </c>
      <c r="I125" s="76">
        <f t="shared" si="31"/>
        <v>-0.0001331844984360786</v>
      </c>
      <c r="J125" s="21"/>
    </row>
    <row r="126" spans="3:10" ht="12.75">
      <c r="C126" t="s">
        <v>14</v>
      </c>
      <c r="D126" s="75">
        <v>0.9959334927322648</v>
      </c>
      <c r="E126" s="75">
        <v>0.99595073427227</v>
      </c>
      <c r="F126" s="64">
        <f t="shared" si="28"/>
        <v>0.004066507267735164</v>
      </c>
      <c r="G126" s="64">
        <f t="shared" si="29"/>
        <v>0.0040492657277300115</v>
      </c>
      <c r="H126" s="76">
        <f t="shared" si="30"/>
        <v>-1.7241540005152878E-05</v>
      </c>
      <c r="I126" s="76">
        <f t="shared" si="31"/>
        <v>-8.620770002576439E-06</v>
      </c>
      <c r="J126" s="21"/>
    </row>
    <row r="127" spans="3:10" ht="12.75">
      <c r="C127" t="s">
        <v>15</v>
      </c>
      <c r="D127" s="75">
        <v>0.994121957109935</v>
      </c>
      <c r="E127" s="75">
        <v>0.993804506369914</v>
      </c>
      <c r="F127" s="64">
        <f t="shared" si="28"/>
        <v>0.005878042890064994</v>
      </c>
      <c r="G127" s="64">
        <f t="shared" si="29"/>
        <v>0.00619549363008598</v>
      </c>
      <c r="H127" s="76">
        <f t="shared" si="30"/>
        <v>0.00031745074002098583</v>
      </c>
      <c r="I127" s="76">
        <f t="shared" si="31"/>
        <v>0.00015872537001049292</v>
      </c>
      <c r="J127" s="21"/>
    </row>
    <row r="128" spans="3:10" ht="12.75">
      <c r="C128" t="s">
        <v>16</v>
      </c>
      <c r="D128" s="75">
        <v>0.9906222849919502</v>
      </c>
      <c r="E128" s="75">
        <v>0.9908920719766482</v>
      </c>
      <c r="F128" s="64">
        <f t="shared" si="28"/>
        <v>0.009377715008049847</v>
      </c>
      <c r="G128" s="64">
        <f t="shared" si="29"/>
        <v>0.009107928023351808</v>
      </c>
      <c r="H128" s="76">
        <f t="shared" si="30"/>
        <v>-0.0002697869846980394</v>
      </c>
      <c r="I128" s="76">
        <f t="shared" si="31"/>
        <v>-0.0001348934923490197</v>
      </c>
      <c r="J128" s="21"/>
    </row>
    <row r="129" spans="3:10" ht="12.75">
      <c r="C129" t="s">
        <v>17</v>
      </c>
      <c r="D129" s="75">
        <v>0.9844712170932994</v>
      </c>
      <c r="E129" s="75">
        <v>0.9859421902092513</v>
      </c>
      <c r="F129" s="64">
        <f t="shared" si="28"/>
        <v>0.015528782906700567</v>
      </c>
      <c r="G129" s="64">
        <f t="shared" si="29"/>
        <v>0.014057809790748665</v>
      </c>
      <c r="H129" s="76">
        <f t="shared" si="30"/>
        <v>-0.0014709731159519013</v>
      </c>
      <c r="I129" s="76">
        <f t="shared" si="31"/>
        <v>-0.0007354865579759506</v>
      </c>
      <c r="J129" s="21"/>
    </row>
    <row r="130" spans="3:10" ht="12.75">
      <c r="C130" t="s">
        <v>18</v>
      </c>
      <c r="D130" s="75">
        <v>0.9749376713904822</v>
      </c>
      <c r="E130" s="75">
        <v>0.9774086797566894</v>
      </c>
      <c r="F130" s="64">
        <f t="shared" si="28"/>
        <v>0.025062328609517848</v>
      </c>
      <c r="G130" s="64">
        <f t="shared" si="29"/>
        <v>0.022591320243310564</v>
      </c>
      <c r="H130" s="76">
        <f t="shared" si="30"/>
        <v>-0.0024710083662072835</v>
      </c>
      <c r="I130" s="76">
        <f t="shared" si="31"/>
        <v>-0.0012355041831036417</v>
      </c>
      <c r="J130" s="21"/>
    </row>
    <row r="131" spans="3:9" ht="12.75">
      <c r="C131" t="s">
        <v>19</v>
      </c>
      <c r="D131" s="75">
        <v>0.9841152639408264</v>
      </c>
      <c r="E131" s="75">
        <v>0.96338645221343</v>
      </c>
      <c r="F131" s="64">
        <f t="shared" si="28"/>
        <v>0.01588473605917362</v>
      </c>
      <c r="G131" s="64">
        <f t="shared" si="29"/>
        <v>0.03661354778657</v>
      </c>
      <c r="H131" s="76">
        <f t="shared" si="30"/>
        <v>0.02072881172739638</v>
      </c>
      <c r="I131" s="76">
        <f t="shared" si="31"/>
        <v>0.01036440586369819</v>
      </c>
    </row>
    <row r="132" spans="3:9" ht="12.75">
      <c r="C132" t="s">
        <v>20</v>
      </c>
      <c r="D132" s="75">
        <v>0.9168366370291161</v>
      </c>
      <c r="E132" s="75">
        <v>0.9423609453063811</v>
      </c>
      <c r="F132" s="64">
        <f t="shared" si="28"/>
        <v>0.08316336297088389</v>
      </c>
      <c r="G132" s="64">
        <f t="shared" si="29"/>
        <v>0.05763905469361885</v>
      </c>
      <c r="H132" s="76">
        <f t="shared" si="30"/>
        <v>-0.02552430827726504</v>
      </c>
      <c r="I132" s="76">
        <f t="shared" si="31"/>
        <v>-0.01276215413863252</v>
      </c>
    </row>
    <row r="133" spans="3:9" ht="12.75">
      <c r="C133" t="s">
        <v>21</v>
      </c>
      <c r="D133" s="75">
        <v>0.9079204404191085</v>
      </c>
      <c r="E133" s="75">
        <v>0.9111716234135253</v>
      </c>
      <c r="F133" s="64">
        <f t="shared" si="28"/>
        <v>0.09207955958089153</v>
      </c>
      <c r="G133" s="64">
        <f t="shared" si="29"/>
        <v>0.08882837658647469</v>
      </c>
      <c r="H133" s="76">
        <f t="shared" si="30"/>
        <v>-0.0032511829944168458</v>
      </c>
      <c r="I133" s="76">
        <f t="shared" si="31"/>
        <v>-0.0016255914972084229</v>
      </c>
    </row>
    <row r="134" spans="3:9" ht="12.75">
      <c r="C134" t="s">
        <v>22</v>
      </c>
      <c r="D134" s="75">
        <v>0.8581563470561026</v>
      </c>
      <c r="E134" s="75">
        <v>0.8618472684937345</v>
      </c>
      <c r="F134" s="64">
        <f t="shared" si="28"/>
        <v>0.14184365294389745</v>
      </c>
      <c r="G134" s="64">
        <f t="shared" si="29"/>
        <v>0.1381527315062655</v>
      </c>
      <c r="H134" s="76">
        <f t="shared" si="30"/>
        <v>-0.0036909214376319444</v>
      </c>
      <c r="I134" s="76">
        <f t="shared" si="31"/>
        <v>-0.0018454607188159722</v>
      </c>
    </row>
    <row r="135" spans="3:9" ht="12.75">
      <c r="C135" t="s">
        <v>23</v>
      </c>
      <c r="D135" s="75">
        <v>0.7797062791456961</v>
      </c>
      <c r="E135" s="75">
        <v>0.7808614056035991</v>
      </c>
      <c r="F135" s="64">
        <f t="shared" si="28"/>
        <v>0.22029372085430388</v>
      </c>
      <c r="G135" s="64">
        <f t="shared" si="29"/>
        <v>0.21913859439640093</v>
      </c>
      <c r="H135" s="76">
        <f t="shared" si="30"/>
        <v>-0.001155126457902944</v>
      </c>
      <c r="I135" s="76">
        <f t="shared" si="31"/>
        <v>-0.000577563228951472</v>
      </c>
    </row>
    <row r="136" spans="3:9" ht="12.75">
      <c r="C136" t="s">
        <v>24</v>
      </c>
      <c r="D136" s="75">
        <v>0.6567051564148044</v>
      </c>
      <c r="E136" s="75">
        <v>0.6508140001853511</v>
      </c>
      <c r="F136" s="64">
        <f t="shared" si="28"/>
        <v>0.3432948435851956</v>
      </c>
      <c r="G136" s="64">
        <f t="shared" si="29"/>
        <v>0.34918599981464893</v>
      </c>
      <c r="H136" s="76">
        <f t="shared" si="30"/>
        <v>0.005891156229453354</v>
      </c>
      <c r="I136" s="76">
        <f t="shared" si="31"/>
        <v>0.002945578114726677</v>
      </c>
    </row>
    <row r="137" spans="3:9" ht="12.75">
      <c r="C137" t="s">
        <v>25</v>
      </c>
      <c r="D137" s="75">
        <v>0.43147717243039396</v>
      </c>
      <c r="E137" s="75">
        <v>0.35502892038703937</v>
      </c>
      <c r="F137" s="64">
        <f t="shared" si="28"/>
        <v>0.568522827569606</v>
      </c>
      <c r="G137" s="64">
        <f t="shared" si="29"/>
        <v>0.6449710796129606</v>
      </c>
      <c r="H137" s="76">
        <f t="shared" si="30"/>
        <v>0.07644825204335459</v>
      </c>
      <c r="I137" s="76">
        <f t="shared" si="31"/>
        <v>0.038224126021677296</v>
      </c>
    </row>
    <row r="138" spans="6:7" ht="12.75">
      <c r="F138" s="21"/>
      <c r="G138" s="21"/>
    </row>
    <row r="139" spans="3:9" ht="12.75">
      <c r="C139" s="3" t="s">
        <v>6</v>
      </c>
      <c r="F139" s="21"/>
      <c r="G139" s="21"/>
      <c r="H139" s="3" t="s">
        <v>109</v>
      </c>
      <c r="I139" s="3" t="s">
        <v>103</v>
      </c>
    </row>
    <row r="140" spans="3:9" ht="12.75">
      <c r="C140" s="3"/>
      <c r="D140" s="59" t="s">
        <v>104</v>
      </c>
      <c r="E140" s="59" t="s">
        <v>105</v>
      </c>
      <c r="F140" s="77" t="s">
        <v>106</v>
      </c>
      <c r="G140" s="77" t="s">
        <v>107</v>
      </c>
      <c r="H140" s="73" t="s">
        <v>110</v>
      </c>
      <c r="I140" s="73" t="s">
        <v>108</v>
      </c>
    </row>
    <row r="141" spans="3:9" ht="12.75">
      <c r="C141" t="s">
        <v>8</v>
      </c>
      <c r="D141" s="75">
        <v>0.9980098940157553</v>
      </c>
      <c r="E141" s="75">
        <v>0.9987174092068676</v>
      </c>
      <c r="F141" s="64">
        <f aca="true" t="shared" si="32" ref="F141:F158">1-D141</f>
        <v>0.00199010598424465</v>
      </c>
      <c r="G141" s="64">
        <f aca="true" t="shared" si="33" ref="G141:G158">1-E141</f>
        <v>0.001282590793132421</v>
      </c>
      <c r="H141" s="76">
        <f aca="true" t="shared" si="34" ref="H141:H158">(G141-F141)</f>
        <v>-0.000707515191112229</v>
      </c>
      <c r="I141" s="76">
        <f>H141/2</f>
        <v>-0.0003537575955561145</v>
      </c>
    </row>
    <row r="142" spans="3:9" ht="12.75">
      <c r="C142" t="s">
        <v>9</v>
      </c>
      <c r="D142" s="75">
        <v>0.9988977986308435</v>
      </c>
      <c r="E142" s="75">
        <v>0.9991774425721854</v>
      </c>
      <c r="F142" s="64">
        <f t="shared" si="32"/>
        <v>0.001102201369156508</v>
      </c>
      <c r="G142" s="64">
        <f t="shared" si="33"/>
        <v>0.0008225574278145631</v>
      </c>
      <c r="H142" s="76">
        <f t="shared" si="34"/>
        <v>-0.0002796439413419449</v>
      </c>
      <c r="I142" s="76">
        <f aca="true" t="shared" si="35" ref="I142:I158">H142/2</f>
        <v>-0.00013982197067097246</v>
      </c>
    </row>
    <row r="143" spans="3:9" ht="12.75">
      <c r="C143" t="s">
        <v>10</v>
      </c>
      <c r="D143" s="75">
        <v>0.996467039196631</v>
      </c>
      <c r="E143" s="75">
        <v>0.9972478137875651</v>
      </c>
      <c r="F143" s="64">
        <f t="shared" si="32"/>
        <v>0.0035329608033689563</v>
      </c>
      <c r="G143" s="64">
        <f t="shared" si="33"/>
        <v>0.002752186212434893</v>
      </c>
      <c r="H143" s="76">
        <f t="shared" si="34"/>
        <v>-0.0007807745909340635</v>
      </c>
      <c r="I143" s="76">
        <f t="shared" si="35"/>
        <v>-0.00039038729546703177</v>
      </c>
    </row>
    <row r="144" spans="3:9" ht="12.75">
      <c r="C144" t="s">
        <v>11</v>
      </c>
      <c r="D144" s="75">
        <v>0.9934291664550211</v>
      </c>
      <c r="E144" s="75">
        <v>0.9944156910986925</v>
      </c>
      <c r="F144" s="64">
        <f t="shared" si="32"/>
        <v>0.0065708335449788935</v>
      </c>
      <c r="G144" s="64">
        <f t="shared" si="33"/>
        <v>0.005584308901307455</v>
      </c>
      <c r="H144" s="76">
        <f t="shared" si="34"/>
        <v>-0.000986524643671438</v>
      </c>
      <c r="I144" s="76">
        <f t="shared" si="35"/>
        <v>-0.000493262321835719</v>
      </c>
    </row>
    <row r="145" spans="3:9" ht="12.75">
      <c r="C145" t="s">
        <v>12</v>
      </c>
      <c r="D145" s="75">
        <v>0.9924939818914756</v>
      </c>
      <c r="E145" s="75">
        <v>0.9936233676920009</v>
      </c>
      <c r="F145" s="64">
        <f t="shared" si="32"/>
        <v>0.007506018108524359</v>
      </c>
      <c r="G145" s="64">
        <f t="shared" si="33"/>
        <v>0.006376632307999119</v>
      </c>
      <c r="H145" s="76">
        <f t="shared" si="34"/>
        <v>-0.00112938580052524</v>
      </c>
      <c r="I145" s="76">
        <f t="shared" si="35"/>
        <v>-0.00056469290026262</v>
      </c>
    </row>
    <row r="146" spans="3:9" ht="12.75">
      <c r="C146" t="s">
        <v>13</v>
      </c>
      <c r="D146" s="75">
        <v>0.9892513667620773</v>
      </c>
      <c r="E146" s="75">
        <v>0.9934657252614939</v>
      </c>
      <c r="F146" s="64">
        <f t="shared" si="32"/>
        <v>0.010748633237922744</v>
      </c>
      <c r="G146" s="64">
        <f t="shared" si="33"/>
        <v>0.006534274738506096</v>
      </c>
      <c r="H146" s="76">
        <f t="shared" si="34"/>
        <v>-0.004214358499416648</v>
      </c>
      <c r="I146" s="76">
        <f t="shared" si="35"/>
        <v>-0.002107179249708324</v>
      </c>
    </row>
    <row r="147" spans="3:9" ht="12.75">
      <c r="C147" t="s">
        <v>14</v>
      </c>
      <c r="D147" s="75">
        <v>0.9913218277072419</v>
      </c>
      <c r="E147" s="75">
        <v>0.9918376937774782</v>
      </c>
      <c r="F147" s="64">
        <f t="shared" si="32"/>
        <v>0.008678172292758135</v>
      </c>
      <c r="G147" s="64">
        <f t="shared" si="33"/>
        <v>0.008162306222521787</v>
      </c>
      <c r="H147" s="76">
        <f t="shared" si="34"/>
        <v>-0.0005158660702363482</v>
      </c>
      <c r="I147" s="76">
        <f t="shared" si="35"/>
        <v>-0.0002579330351181741</v>
      </c>
    </row>
    <row r="148" spans="3:9" ht="12.75">
      <c r="C148" t="s">
        <v>15</v>
      </c>
      <c r="D148" s="75">
        <v>0.9868519759859967</v>
      </c>
      <c r="E148" s="75">
        <v>0.988561857201936</v>
      </c>
      <c r="F148" s="64">
        <f t="shared" si="32"/>
        <v>0.013148024014003279</v>
      </c>
      <c r="G148" s="64">
        <f t="shared" si="33"/>
        <v>0.011438142798063988</v>
      </c>
      <c r="H148" s="76">
        <f t="shared" si="34"/>
        <v>-0.0017098812159392907</v>
      </c>
      <c r="I148" s="76">
        <f t="shared" si="35"/>
        <v>-0.0008549406079696453</v>
      </c>
    </row>
    <row r="149" spans="3:9" ht="12.75">
      <c r="C149" t="s">
        <v>16</v>
      </c>
      <c r="D149" s="75">
        <v>0.981706953529572</v>
      </c>
      <c r="E149" s="75">
        <v>0.9829343715379457</v>
      </c>
      <c r="F149" s="64">
        <f t="shared" si="32"/>
        <v>0.018293046470427954</v>
      </c>
      <c r="G149" s="64">
        <f t="shared" si="33"/>
        <v>0.017065628462054283</v>
      </c>
      <c r="H149" s="76">
        <f t="shared" si="34"/>
        <v>-0.0012274180083736708</v>
      </c>
      <c r="I149" s="76">
        <f t="shared" si="35"/>
        <v>-0.0006137090041868354</v>
      </c>
    </row>
    <row r="150" spans="3:9" ht="12.75">
      <c r="C150" t="s">
        <v>17</v>
      </c>
      <c r="D150" s="75">
        <v>0.9726293323153472</v>
      </c>
      <c r="E150" s="75">
        <v>0.9750414372025878</v>
      </c>
      <c r="F150" s="64">
        <f t="shared" si="32"/>
        <v>0.027370667684652794</v>
      </c>
      <c r="G150" s="64">
        <f t="shared" si="33"/>
        <v>0.024958562797412154</v>
      </c>
      <c r="H150" s="76">
        <f t="shared" si="34"/>
        <v>-0.0024121048872406403</v>
      </c>
      <c r="I150" s="76">
        <f t="shared" si="35"/>
        <v>-0.0012060524436203202</v>
      </c>
    </row>
    <row r="151" spans="3:9" ht="12.75">
      <c r="C151" t="s">
        <v>18</v>
      </c>
      <c r="D151" s="75">
        <v>0.9564294347734946</v>
      </c>
      <c r="E151" s="75">
        <v>0.9628891984075629</v>
      </c>
      <c r="F151" s="64">
        <f t="shared" si="32"/>
        <v>0.043570565226505376</v>
      </c>
      <c r="G151" s="64">
        <f t="shared" si="33"/>
        <v>0.03711080159243707</v>
      </c>
      <c r="H151" s="76">
        <f t="shared" si="34"/>
        <v>-0.006459763634068305</v>
      </c>
      <c r="I151" s="76">
        <f t="shared" si="35"/>
        <v>-0.0032298818170341526</v>
      </c>
    </row>
    <row r="152" spans="3:9" ht="12.75">
      <c r="C152" t="s">
        <v>19</v>
      </c>
      <c r="D152" s="75">
        <v>0.9299577508137399</v>
      </c>
      <c r="E152" s="75">
        <v>0.9418523597563476</v>
      </c>
      <c r="F152" s="64">
        <f t="shared" si="32"/>
        <v>0.07004224918626012</v>
      </c>
      <c r="G152" s="64">
        <f t="shared" si="33"/>
        <v>0.058147640243652376</v>
      </c>
      <c r="H152" s="76">
        <f t="shared" si="34"/>
        <v>-0.011894608942607743</v>
      </c>
      <c r="I152" s="76">
        <f t="shared" si="35"/>
        <v>-0.005947304471303871</v>
      </c>
    </row>
    <row r="153" spans="3:9" ht="12.75">
      <c r="C153" t="s">
        <v>20</v>
      </c>
      <c r="D153" s="75">
        <v>0.893735395292395</v>
      </c>
      <c r="E153" s="75">
        <v>0.9103589222657573</v>
      </c>
      <c r="F153" s="64">
        <f t="shared" si="32"/>
        <v>0.10626460470760501</v>
      </c>
      <c r="G153" s="64">
        <f t="shared" si="33"/>
        <v>0.08964107773424268</v>
      </c>
      <c r="H153" s="76">
        <f t="shared" si="34"/>
        <v>-0.016623526973362335</v>
      </c>
      <c r="I153" s="76">
        <f t="shared" si="35"/>
        <v>-0.008311763486681167</v>
      </c>
    </row>
    <row r="154" spans="3:9" ht="12.75">
      <c r="C154" t="s">
        <v>21</v>
      </c>
      <c r="D154" s="75">
        <v>0.8414020047073874</v>
      </c>
      <c r="E154" s="75">
        <v>0.8633756379567319</v>
      </c>
      <c r="F154" s="64">
        <f t="shared" si="32"/>
        <v>0.15859799529261265</v>
      </c>
      <c r="G154" s="64">
        <f t="shared" si="33"/>
        <v>0.1366243620432681</v>
      </c>
      <c r="H154" s="76">
        <f t="shared" si="34"/>
        <v>-0.021973633249344537</v>
      </c>
      <c r="I154" s="76">
        <f t="shared" si="35"/>
        <v>-0.010986816624672269</v>
      </c>
    </row>
    <row r="155" spans="3:9" ht="12.75">
      <c r="C155" t="s">
        <v>22</v>
      </c>
      <c r="D155" s="75">
        <v>0.7650328246539991</v>
      </c>
      <c r="E155" s="75">
        <v>0.7982041529731793</v>
      </c>
      <c r="F155" s="64">
        <f t="shared" si="32"/>
        <v>0.23496717534600087</v>
      </c>
      <c r="G155" s="64">
        <f t="shared" si="33"/>
        <v>0.20179584702682074</v>
      </c>
      <c r="H155" s="76">
        <f t="shared" si="34"/>
        <v>-0.03317132831918013</v>
      </c>
      <c r="I155" s="76">
        <f t="shared" si="35"/>
        <v>-0.016585664159590063</v>
      </c>
    </row>
    <row r="156" spans="3:9" ht="12.75">
      <c r="C156" t="s">
        <v>23</v>
      </c>
      <c r="D156" s="75">
        <v>0.6621196405379728</v>
      </c>
      <c r="E156" s="75">
        <v>0.7013654903351658</v>
      </c>
      <c r="F156" s="64">
        <f t="shared" si="32"/>
        <v>0.3378803594620272</v>
      </c>
      <c r="G156" s="64">
        <f t="shared" si="33"/>
        <v>0.2986345096648342</v>
      </c>
      <c r="H156" s="76">
        <f t="shared" si="34"/>
        <v>-0.03924584979719303</v>
      </c>
      <c r="I156" s="76">
        <f t="shared" si="35"/>
        <v>-0.019622924898596517</v>
      </c>
    </row>
    <row r="157" spans="3:9" ht="12.75">
      <c r="C157" t="s">
        <v>24</v>
      </c>
      <c r="D157" s="75">
        <v>0.5303897950317918</v>
      </c>
      <c r="E157" s="75">
        <v>0.5603253998790744</v>
      </c>
      <c r="F157" s="64">
        <f t="shared" si="32"/>
        <v>0.46961020496820816</v>
      </c>
      <c r="G157" s="64">
        <f t="shared" si="33"/>
        <v>0.43967460012092563</v>
      </c>
      <c r="H157" s="76">
        <f t="shared" si="34"/>
        <v>-0.029935604847282526</v>
      </c>
      <c r="I157" s="76">
        <f t="shared" si="35"/>
        <v>-0.014967802423641263</v>
      </c>
    </row>
    <row r="158" spans="3:9" ht="12.75">
      <c r="C158" t="s">
        <v>25</v>
      </c>
      <c r="D158" s="75">
        <v>0.327911922932566</v>
      </c>
      <c r="E158" s="75">
        <v>0.3450354017553103</v>
      </c>
      <c r="F158" s="64">
        <f t="shared" si="32"/>
        <v>0.672088077067434</v>
      </c>
      <c r="G158" s="64">
        <f t="shared" si="33"/>
        <v>0.6549645982446897</v>
      </c>
      <c r="H158" s="76">
        <f t="shared" si="34"/>
        <v>-0.017123478822744342</v>
      </c>
      <c r="I158" s="76">
        <f t="shared" si="35"/>
        <v>-0.008561739411372171</v>
      </c>
    </row>
    <row r="159" spans="6:7" ht="12.75">
      <c r="F159" s="21"/>
      <c r="G159" s="21"/>
    </row>
    <row r="160" spans="3:9" ht="12.75">
      <c r="C160" s="3" t="s">
        <v>111</v>
      </c>
      <c r="F160" s="21"/>
      <c r="G160" s="21"/>
      <c r="H160" s="3" t="s">
        <v>109</v>
      </c>
      <c r="I160" s="3" t="s">
        <v>103</v>
      </c>
    </row>
    <row r="161" spans="3:9" ht="12.75">
      <c r="C161" s="3"/>
      <c r="D161" s="59" t="s">
        <v>104</v>
      </c>
      <c r="E161" s="59" t="s">
        <v>105</v>
      </c>
      <c r="F161" s="77" t="s">
        <v>106</v>
      </c>
      <c r="G161" s="77" t="s">
        <v>107</v>
      </c>
      <c r="H161" s="73" t="s">
        <v>110</v>
      </c>
      <c r="I161" s="73" t="s">
        <v>108</v>
      </c>
    </row>
    <row r="162" spans="3:9" ht="12.75">
      <c r="C162" t="s">
        <v>8</v>
      </c>
      <c r="D162" s="75">
        <v>0.9971248873252906</v>
      </c>
      <c r="E162" s="75">
        <v>0.9980520928347015</v>
      </c>
      <c r="F162" s="64">
        <f aca="true" t="shared" si="36" ref="F162:F179">1-D162</f>
        <v>0.0028751126747094125</v>
      </c>
      <c r="G162" s="64">
        <f aca="true" t="shared" si="37" ref="G162:G179">1-E162</f>
        <v>0.001947907165298468</v>
      </c>
      <c r="H162" s="76">
        <f aca="true" t="shared" si="38" ref="H162:H179">(G162-F162)</f>
        <v>-0.0009272055094109444</v>
      </c>
      <c r="I162" s="76">
        <f>H162/2</f>
        <v>-0.0004636027547054722</v>
      </c>
    </row>
    <row r="163" spans="3:9" ht="12.75">
      <c r="C163" t="s">
        <v>9</v>
      </c>
      <c r="D163" s="75">
        <v>0.9987593001473332</v>
      </c>
      <c r="E163" s="75">
        <v>0.9990129755132628</v>
      </c>
      <c r="F163" s="64">
        <f t="shared" si="36"/>
        <v>0.0012406998526668378</v>
      </c>
      <c r="G163" s="64">
        <f t="shared" si="37"/>
        <v>0.0009870244867371536</v>
      </c>
      <c r="H163" s="76">
        <f t="shared" si="38"/>
        <v>-0.0002536753659296842</v>
      </c>
      <c r="I163" s="76">
        <f aca="true" t="shared" si="39" ref="I163:I179">H163/2</f>
        <v>-0.0001268376829648421</v>
      </c>
    </row>
    <row r="164" spans="3:9" ht="12.75">
      <c r="C164" t="s">
        <v>10</v>
      </c>
      <c r="D164" s="75">
        <v>0.9981305088693563</v>
      </c>
      <c r="E164" s="75">
        <v>0.998389926469243</v>
      </c>
      <c r="F164" s="64">
        <f t="shared" si="36"/>
        <v>0.001869491130643719</v>
      </c>
      <c r="G164" s="64">
        <f t="shared" si="37"/>
        <v>0.001610073530757039</v>
      </c>
      <c r="H164" s="76">
        <f t="shared" si="38"/>
        <v>-0.0002594175998866799</v>
      </c>
      <c r="I164" s="76">
        <f t="shared" si="39"/>
        <v>-0.00012970879994333995</v>
      </c>
    </row>
    <row r="165" spans="3:9" ht="12.75">
      <c r="C165" t="s">
        <v>11</v>
      </c>
      <c r="D165" s="75">
        <v>0.9965549216720605</v>
      </c>
      <c r="E165" s="75">
        <v>0.9969823522584508</v>
      </c>
      <c r="F165" s="64">
        <f t="shared" si="36"/>
        <v>0.003445078327939499</v>
      </c>
      <c r="G165" s="64">
        <f t="shared" si="37"/>
        <v>0.003017647741549223</v>
      </c>
      <c r="H165" s="76">
        <f t="shared" si="38"/>
        <v>-0.0004274305863902761</v>
      </c>
      <c r="I165" s="76">
        <f t="shared" si="39"/>
        <v>-0.00021371529319513805</v>
      </c>
    </row>
    <row r="166" spans="3:9" ht="12.75">
      <c r="C166" t="s">
        <v>12</v>
      </c>
      <c r="D166" s="75">
        <v>0.9946430038616383</v>
      </c>
      <c r="E166" s="75">
        <v>0.9955987084098369</v>
      </c>
      <c r="F166" s="64">
        <f t="shared" si="36"/>
        <v>0.005356996138361714</v>
      </c>
      <c r="G166" s="64">
        <f t="shared" si="37"/>
        <v>0.0044012915901631144</v>
      </c>
      <c r="H166" s="76">
        <f t="shared" si="38"/>
        <v>-0.0009557045481985993</v>
      </c>
      <c r="I166" s="76">
        <f t="shared" si="39"/>
        <v>-0.00047785227409929965</v>
      </c>
    </row>
    <row r="167" spans="3:9" ht="12.75">
      <c r="C167" t="s">
        <v>13</v>
      </c>
      <c r="D167" s="75">
        <v>0.9920905681574121</v>
      </c>
      <c r="E167" s="75">
        <v>0.9938047977943439</v>
      </c>
      <c r="F167" s="64">
        <f t="shared" si="36"/>
        <v>0.007909431842587855</v>
      </c>
      <c r="G167" s="64">
        <f t="shared" si="37"/>
        <v>0.0061952022056560585</v>
      </c>
      <c r="H167" s="76">
        <f t="shared" si="38"/>
        <v>-0.0017142296369317966</v>
      </c>
      <c r="I167" s="76">
        <f t="shared" si="39"/>
        <v>-0.0008571148184658983</v>
      </c>
    </row>
    <row r="168" spans="3:9" ht="12.75">
      <c r="C168" t="s">
        <v>14</v>
      </c>
      <c r="D168" s="75">
        <v>0.9888655750808698</v>
      </c>
      <c r="E168" s="75">
        <v>0.9909857282631581</v>
      </c>
      <c r="F168" s="64">
        <f t="shared" si="36"/>
        <v>0.011134424919130192</v>
      </c>
      <c r="G168" s="64">
        <f t="shared" si="37"/>
        <v>0.009014271736841883</v>
      </c>
      <c r="H168" s="76">
        <f t="shared" si="38"/>
        <v>-0.002120153182288309</v>
      </c>
      <c r="I168" s="76">
        <f t="shared" si="39"/>
        <v>-0.0010600765911441545</v>
      </c>
    </row>
    <row r="169" spans="3:9" ht="12.75">
      <c r="C169" t="s">
        <v>15</v>
      </c>
      <c r="D169" s="75">
        <v>0.9847701203865674</v>
      </c>
      <c r="E169" s="75">
        <v>0.9865232759895602</v>
      </c>
      <c r="F169" s="64">
        <f t="shared" si="36"/>
        <v>0.015229879613432584</v>
      </c>
      <c r="G169" s="64">
        <f t="shared" si="37"/>
        <v>0.013476724010439756</v>
      </c>
      <c r="H169" s="76">
        <f t="shared" si="38"/>
        <v>-0.0017531556029928286</v>
      </c>
      <c r="I169" s="76">
        <f t="shared" si="39"/>
        <v>-0.0008765778014964143</v>
      </c>
    </row>
    <row r="170" spans="3:9" ht="12.75">
      <c r="C170" t="s">
        <v>16</v>
      </c>
      <c r="D170" s="75">
        <v>0.9784766725521463</v>
      </c>
      <c r="E170" s="75">
        <v>0.9792638355464437</v>
      </c>
      <c r="F170" s="64">
        <f t="shared" si="36"/>
        <v>0.02152332744785368</v>
      </c>
      <c r="G170" s="64">
        <f t="shared" si="37"/>
        <v>0.020736164453556305</v>
      </c>
      <c r="H170" s="76">
        <f t="shared" si="38"/>
        <v>-0.0007871629942973746</v>
      </c>
      <c r="I170" s="76">
        <f t="shared" si="39"/>
        <v>-0.0003935814971486873</v>
      </c>
    </row>
    <row r="171" spans="3:9" ht="12.75">
      <c r="C171" t="s">
        <v>17</v>
      </c>
      <c r="D171" s="75">
        <v>0.9681462985173097</v>
      </c>
      <c r="E171" s="75">
        <v>0.9701334207280787</v>
      </c>
      <c r="F171" s="64">
        <f t="shared" si="36"/>
        <v>0.03185370148269029</v>
      </c>
      <c r="G171" s="64">
        <f t="shared" si="37"/>
        <v>0.029866579271921267</v>
      </c>
      <c r="H171" s="76">
        <f t="shared" si="38"/>
        <v>-0.001987122210769021</v>
      </c>
      <c r="I171" s="76">
        <f t="shared" si="39"/>
        <v>-0.0009935611053845106</v>
      </c>
    </row>
    <row r="172" spans="3:9" ht="12.75">
      <c r="C172" t="s">
        <v>18</v>
      </c>
      <c r="D172" s="75">
        <v>0.9531486930464294</v>
      </c>
      <c r="E172" s="75">
        <v>0.95907712959835</v>
      </c>
      <c r="F172" s="64">
        <f t="shared" si="36"/>
        <v>0.04685130695357065</v>
      </c>
      <c r="G172" s="64">
        <f t="shared" si="37"/>
        <v>0.04092287040164999</v>
      </c>
      <c r="H172" s="76">
        <f t="shared" si="38"/>
        <v>-0.005928436551920657</v>
      </c>
      <c r="I172" s="76">
        <f t="shared" si="39"/>
        <v>-0.0029642182759603286</v>
      </c>
    </row>
    <row r="173" spans="3:9" ht="12.75">
      <c r="C173" t="s">
        <v>19</v>
      </c>
      <c r="D173" s="75">
        <v>0.9305784732661782</v>
      </c>
      <c r="E173" s="75">
        <v>0.940474728350918</v>
      </c>
      <c r="F173" s="64">
        <f t="shared" si="36"/>
        <v>0.06942152673382185</v>
      </c>
      <c r="G173" s="64">
        <f t="shared" si="37"/>
        <v>0.059525271649081946</v>
      </c>
      <c r="H173" s="76">
        <f t="shared" si="38"/>
        <v>-0.009896255084739902</v>
      </c>
      <c r="I173" s="76">
        <f t="shared" si="39"/>
        <v>-0.004948127542369951</v>
      </c>
    </row>
    <row r="174" spans="3:9" ht="12.75">
      <c r="C174" t="s">
        <v>20</v>
      </c>
      <c r="D174" s="75">
        <v>0.900519231405232</v>
      </c>
      <c r="E174" s="75">
        <v>0.9141837750465697</v>
      </c>
      <c r="F174" s="64">
        <f t="shared" si="36"/>
        <v>0.09948076859476795</v>
      </c>
      <c r="G174" s="64">
        <f t="shared" si="37"/>
        <v>0.08581622495343033</v>
      </c>
      <c r="H174" s="76">
        <f t="shared" si="38"/>
        <v>-0.013664543641337623</v>
      </c>
      <c r="I174" s="76">
        <f t="shared" si="39"/>
        <v>-0.0068322718206688116</v>
      </c>
    </row>
    <row r="175" spans="3:9" ht="12.75">
      <c r="C175" t="s">
        <v>21</v>
      </c>
      <c r="D175" s="75">
        <v>0.8634854806950734</v>
      </c>
      <c r="E175" s="75">
        <v>0.8747628134635703</v>
      </c>
      <c r="F175" s="64">
        <f t="shared" si="36"/>
        <v>0.13651451930492664</v>
      </c>
      <c r="G175" s="64">
        <f t="shared" si="37"/>
        <v>0.12523718653642968</v>
      </c>
      <c r="H175" s="76">
        <f t="shared" si="38"/>
        <v>-0.011277332768496962</v>
      </c>
      <c r="I175" s="76">
        <f t="shared" si="39"/>
        <v>-0.005638666384248481</v>
      </c>
    </row>
    <row r="176" spans="3:9" ht="12.75">
      <c r="C176" t="s">
        <v>22</v>
      </c>
      <c r="D176" s="75">
        <v>0.8140446387091286</v>
      </c>
      <c r="E176" s="75">
        <v>0.815421921362128</v>
      </c>
      <c r="F176" s="64">
        <f t="shared" si="36"/>
        <v>0.18595536129087142</v>
      </c>
      <c r="G176" s="64">
        <f t="shared" si="37"/>
        <v>0.184578078637872</v>
      </c>
      <c r="H176" s="76">
        <f t="shared" si="38"/>
        <v>-0.001377282652999412</v>
      </c>
      <c r="I176" s="76">
        <f t="shared" si="39"/>
        <v>-0.000688641326499706</v>
      </c>
    </row>
    <row r="177" spans="3:9" ht="12.75">
      <c r="C177" t="s">
        <v>23</v>
      </c>
      <c r="D177" s="75">
        <v>0.7415560092598547</v>
      </c>
      <c r="E177" s="75">
        <v>0.7355221692373963</v>
      </c>
      <c r="F177" s="64">
        <f t="shared" si="36"/>
        <v>0.25844399074014535</v>
      </c>
      <c r="G177" s="64">
        <f t="shared" si="37"/>
        <v>0.26447783076260367</v>
      </c>
      <c r="H177" s="76">
        <f t="shared" si="38"/>
        <v>0.0060338400224583255</v>
      </c>
      <c r="I177" s="76">
        <f t="shared" si="39"/>
        <v>0.0030169200112291628</v>
      </c>
    </row>
    <row r="178" spans="3:9" ht="12.75">
      <c r="C178" t="s">
        <v>24</v>
      </c>
      <c r="D178" s="75">
        <v>0.6413818146343578</v>
      </c>
      <c r="E178" s="75">
        <v>0.6177454239081853</v>
      </c>
      <c r="F178" s="64">
        <f t="shared" si="36"/>
        <v>0.35861818536564216</v>
      </c>
      <c r="G178" s="64">
        <f t="shared" si="37"/>
        <v>0.3822545760918147</v>
      </c>
      <c r="H178" s="76">
        <f t="shared" si="38"/>
        <v>0.023636390726172518</v>
      </c>
      <c r="I178" s="76">
        <f t="shared" si="39"/>
        <v>0.011818195363086259</v>
      </c>
    </row>
    <row r="179" spans="3:9" ht="12.75">
      <c r="C179" t="s">
        <v>25</v>
      </c>
      <c r="D179" s="75">
        <v>0.43683942533275594</v>
      </c>
      <c r="E179" s="75">
        <v>0.36489608969100357</v>
      </c>
      <c r="F179" s="64">
        <f t="shared" si="36"/>
        <v>0.5631605746672441</v>
      </c>
      <c r="G179" s="64">
        <f t="shared" si="37"/>
        <v>0.6351039103089964</v>
      </c>
      <c r="H179" s="76">
        <f t="shared" si="38"/>
        <v>0.07194333564175226</v>
      </c>
      <c r="I179" s="76">
        <f t="shared" si="39"/>
        <v>0.03597166782087613</v>
      </c>
    </row>
    <row r="180" spans="6:7" ht="12.75">
      <c r="F180" s="21"/>
      <c r="G180" s="21"/>
    </row>
    <row r="181" spans="3:9" ht="12.75">
      <c r="C181" s="3" t="s">
        <v>112</v>
      </c>
      <c r="F181" s="21"/>
      <c r="G181" s="21"/>
      <c r="H181" s="3" t="s">
        <v>109</v>
      </c>
      <c r="I181" s="3" t="s">
        <v>103</v>
      </c>
    </row>
    <row r="182" spans="3:9" ht="12.75">
      <c r="C182" s="3"/>
      <c r="D182" s="59" t="s">
        <v>104</v>
      </c>
      <c r="E182" s="59" t="s">
        <v>105</v>
      </c>
      <c r="F182" s="77" t="s">
        <v>106</v>
      </c>
      <c r="G182" s="77" t="s">
        <v>107</v>
      </c>
      <c r="H182" s="73" t="s">
        <v>110</v>
      </c>
      <c r="I182" s="73" t="s">
        <v>108</v>
      </c>
    </row>
    <row r="183" spans="3:9" ht="12.75">
      <c r="C183" t="s">
        <v>8</v>
      </c>
      <c r="D183" s="78">
        <v>0.9963447978714063</v>
      </c>
      <c r="E183" s="78">
        <v>0.9976454848410296</v>
      </c>
      <c r="F183" s="64">
        <f aca="true" t="shared" si="40" ref="F183:F200">1-D183</f>
        <v>0.0036552021285937153</v>
      </c>
      <c r="G183" s="64">
        <f aca="true" t="shared" si="41" ref="G183:G200">1-E183</f>
        <v>0.0023545151589704494</v>
      </c>
      <c r="H183" s="76">
        <f aca="true" t="shared" si="42" ref="H183:H200">(G183-F183)</f>
        <v>-0.001300686969623266</v>
      </c>
      <c r="I183" s="76">
        <f>H183/2</f>
        <v>-0.000650343484811633</v>
      </c>
    </row>
    <row r="184" spans="3:9" ht="12.75">
      <c r="C184" t="s">
        <v>9</v>
      </c>
      <c r="D184" s="78">
        <v>0.9983276049704564</v>
      </c>
      <c r="E184" s="78">
        <v>0.998748631953092</v>
      </c>
      <c r="F184" s="64">
        <f t="shared" si="40"/>
        <v>0.0016723950295436385</v>
      </c>
      <c r="G184" s="64">
        <f t="shared" si="41"/>
        <v>0.0012513680469079524</v>
      </c>
      <c r="H184" s="76">
        <f t="shared" si="42"/>
        <v>-0.00042102698263568605</v>
      </c>
      <c r="I184" s="76">
        <f aca="true" t="shared" si="43" ref="I184:I200">H184/2</f>
        <v>-0.00021051349131784303</v>
      </c>
    </row>
    <row r="185" spans="3:9" ht="12.75">
      <c r="C185" t="s">
        <v>10</v>
      </c>
      <c r="D185" s="78">
        <v>0.9940280061670228</v>
      </c>
      <c r="E185" s="78">
        <v>0.9960963087364733</v>
      </c>
      <c r="F185" s="64">
        <f t="shared" si="40"/>
        <v>0.005971993832977196</v>
      </c>
      <c r="G185" s="64">
        <f t="shared" si="41"/>
        <v>0.003903691263526743</v>
      </c>
      <c r="H185" s="76">
        <f t="shared" si="42"/>
        <v>-0.002068302569450453</v>
      </c>
      <c r="I185" s="76">
        <f t="shared" si="43"/>
        <v>-0.0010341512847252265</v>
      </c>
    </row>
    <row r="186" spans="3:9" ht="12.75">
      <c r="C186" t="s">
        <v>11</v>
      </c>
      <c r="D186" s="78">
        <v>0.9870321645277346</v>
      </c>
      <c r="E186" s="78">
        <v>0.9905784453512956</v>
      </c>
      <c r="F186" s="64">
        <f t="shared" si="40"/>
        <v>0.012967835472265432</v>
      </c>
      <c r="G186" s="64">
        <f t="shared" si="41"/>
        <v>0.009421554648704422</v>
      </c>
      <c r="H186" s="76">
        <f t="shared" si="42"/>
        <v>-0.00354628082356101</v>
      </c>
      <c r="I186" s="76">
        <f t="shared" si="43"/>
        <v>-0.001773140411780505</v>
      </c>
    </row>
    <row r="187" spans="3:9" ht="12.75">
      <c r="C187" t="s">
        <v>12</v>
      </c>
      <c r="D187" s="78">
        <v>0.9830808149498137</v>
      </c>
      <c r="E187" s="78">
        <v>0.9854344134988636</v>
      </c>
      <c r="F187" s="64">
        <f t="shared" si="40"/>
        <v>0.016919185050186303</v>
      </c>
      <c r="G187" s="64">
        <f t="shared" si="41"/>
        <v>0.014565586501136374</v>
      </c>
      <c r="H187" s="76">
        <f t="shared" si="42"/>
        <v>-0.002353598549049929</v>
      </c>
      <c r="I187" s="76">
        <f t="shared" si="43"/>
        <v>-0.0011767992745249645</v>
      </c>
    </row>
    <row r="188" spans="3:9" ht="12.75">
      <c r="C188" t="s">
        <v>13</v>
      </c>
      <c r="D188" s="78">
        <v>0.9790180766357408</v>
      </c>
      <c r="E188" s="78">
        <v>0.9887427753549888</v>
      </c>
      <c r="F188" s="64">
        <f t="shared" si="40"/>
        <v>0.020981923364259192</v>
      </c>
      <c r="G188" s="64">
        <f t="shared" si="41"/>
        <v>0.011257224645011221</v>
      </c>
      <c r="H188" s="76">
        <f t="shared" si="42"/>
        <v>-0.00972469871924797</v>
      </c>
      <c r="I188" s="76">
        <f t="shared" si="43"/>
        <v>-0.004862349359623985</v>
      </c>
    </row>
    <row r="189" spans="3:9" ht="12.75">
      <c r="C189" t="s">
        <v>14</v>
      </c>
      <c r="D189" s="78">
        <v>0.9721832708299364</v>
      </c>
      <c r="E189" s="78">
        <v>0.9840426209326513</v>
      </c>
      <c r="F189" s="64">
        <f t="shared" si="40"/>
        <v>0.027816729170063614</v>
      </c>
      <c r="G189" s="64">
        <f t="shared" si="41"/>
        <v>0.01595737906734873</v>
      </c>
      <c r="H189" s="76">
        <f t="shared" si="42"/>
        <v>-0.011859350102714883</v>
      </c>
      <c r="I189" s="76">
        <f t="shared" si="43"/>
        <v>-0.0059296750513574414</v>
      </c>
    </row>
    <row r="190" spans="3:9" ht="12.75">
      <c r="C190" t="s">
        <v>15</v>
      </c>
      <c r="D190" s="78">
        <v>0.986918019589427</v>
      </c>
      <c r="E190" s="78">
        <v>0.9777939311320674</v>
      </c>
      <c r="F190" s="64">
        <f t="shared" si="40"/>
        <v>0.013081980410572958</v>
      </c>
      <c r="G190" s="64">
        <f t="shared" si="41"/>
        <v>0.022206068867932638</v>
      </c>
      <c r="H190" s="76">
        <f t="shared" si="42"/>
        <v>0.00912408845735968</v>
      </c>
      <c r="I190" s="76">
        <f t="shared" si="43"/>
        <v>0.00456204422867984</v>
      </c>
    </row>
    <row r="191" spans="3:9" ht="12.75">
      <c r="C191" t="s">
        <v>16</v>
      </c>
      <c r="D191" s="78">
        <v>0.9326920898194095</v>
      </c>
      <c r="E191" s="78">
        <v>0.9653465455740685</v>
      </c>
      <c r="F191" s="64">
        <f t="shared" si="40"/>
        <v>0.06730791018059046</v>
      </c>
      <c r="G191" s="64">
        <f t="shared" si="41"/>
        <v>0.034653454425931485</v>
      </c>
      <c r="H191" s="76">
        <f t="shared" si="42"/>
        <v>-0.03265445575465897</v>
      </c>
      <c r="I191" s="76">
        <f t="shared" si="43"/>
        <v>-0.016327227877329487</v>
      </c>
    </row>
    <row r="192" spans="3:9" ht="12.75">
      <c r="C192" t="s">
        <v>17</v>
      </c>
      <c r="D192" s="78">
        <v>0.9374187670816885</v>
      </c>
      <c r="E192" s="78">
        <v>0.9469410979689585</v>
      </c>
      <c r="F192" s="64">
        <f t="shared" si="40"/>
        <v>0.06258123291831152</v>
      </c>
      <c r="G192" s="64">
        <f t="shared" si="41"/>
        <v>0.053058902031041466</v>
      </c>
      <c r="H192" s="76">
        <f t="shared" si="42"/>
        <v>-0.009522330887270058</v>
      </c>
      <c r="I192" s="76">
        <f t="shared" si="43"/>
        <v>-0.004761165443635029</v>
      </c>
    </row>
    <row r="193" spans="3:9" ht="12.75">
      <c r="C193" t="s">
        <v>18</v>
      </c>
      <c r="D193" s="78">
        <v>0.834089642750703</v>
      </c>
      <c r="E193" s="78">
        <v>0.9243271418884188</v>
      </c>
      <c r="F193" s="64">
        <f t="shared" si="40"/>
        <v>0.16591035724929704</v>
      </c>
      <c r="G193" s="64">
        <f t="shared" si="41"/>
        <v>0.0756728581115812</v>
      </c>
      <c r="H193" s="76">
        <f t="shared" si="42"/>
        <v>-0.09023749913771584</v>
      </c>
      <c r="I193" s="76">
        <f t="shared" si="43"/>
        <v>-0.04511874956885792</v>
      </c>
    </row>
    <row r="194" spans="3:9" ht="12.75">
      <c r="C194" t="s">
        <v>19</v>
      </c>
      <c r="D194" s="78">
        <v>0.9586137469472977</v>
      </c>
      <c r="E194" s="78">
        <v>0.8951677540460171</v>
      </c>
      <c r="F194" s="64">
        <f t="shared" si="40"/>
        <v>0.04138625305270227</v>
      </c>
      <c r="G194" s="64">
        <f t="shared" si="41"/>
        <v>0.10483224595398288</v>
      </c>
      <c r="H194" s="76">
        <f t="shared" si="42"/>
        <v>0.06344599290128061</v>
      </c>
      <c r="I194" s="76">
        <f t="shared" si="43"/>
        <v>0.031722996450640306</v>
      </c>
    </row>
    <row r="195" spans="3:9" ht="12.75">
      <c r="C195" t="s">
        <v>20</v>
      </c>
      <c r="D195" s="78">
        <v>0.831890991358913</v>
      </c>
      <c r="E195" s="78">
        <v>0.8631375099525486</v>
      </c>
      <c r="F195" s="64">
        <f t="shared" si="40"/>
        <v>0.16810900864108702</v>
      </c>
      <c r="G195" s="64">
        <f t="shared" si="41"/>
        <v>0.13686249004745143</v>
      </c>
      <c r="H195" s="76">
        <f t="shared" si="42"/>
        <v>-0.031246518593635586</v>
      </c>
      <c r="I195" s="76">
        <f t="shared" si="43"/>
        <v>-0.015623259296817793</v>
      </c>
    </row>
    <row r="196" spans="3:9" ht="12.75">
      <c r="C196" t="s">
        <v>21</v>
      </c>
      <c r="D196" s="78">
        <v>0.7742655653393594</v>
      </c>
      <c r="E196" s="78">
        <v>0.8147457340767021</v>
      </c>
      <c r="F196" s="64">
        <f t="shared" si="40"/>
        <v>0.22573443466064058</v>
      </c>
      <c r="G196" s="64">
        <f t="shared" si="41"/>
        <v>0.18525426592329786</v>
      </c>
      <c r="H196" s="76">
        <f t="shared" si="42"/>
        <v>-0.040480168737342725</v>
      </c>
      <c r="I196" s="76">
        <f t="shared" si="43"/>
        <v>-0.020240084368671363</v>
      </c>
    </row>
    <row r="197" spans="3:9" ht="12.75">
      <c r="C197" t="s">
        <v>22</v>
      </c>
      <c r="D197" s="78">
        <v>0.7059474746254837</v>
      </c>
      <c r="E197" s="78">
        <v>0.7402788606691992</v>
      </c>
      <c r="F197" s="64">
        <f t="shared" si="40"/>
        <v>0.2940525253745163</v>
      </c>
      <c r="G197" s="64">
        <f t="shared" si="41"/>
        <v>0.25972113933080077</v>
      </c>
      <c r="H197" s="76">
        <f t="shared" si="42"/>
        <v>-0.03433138604371555</v>
      </c>
      <c r="I197" s="76">
        <f t="shared" si="43"/>
        <v>-0.017165693021857775</v>
      </c>
    </row>
    <row r="198" spans="3:9" ht="12.75">
      <c r="C198" t="s">
        <v>23</v>
      </c>
      <c r="D198" s="78">
        <v>0.6216069799270073</v>
      </c>
      <c r="E198" s="78">
        <v>0.6500372551106729</v>
      </c>
      <c r="F198" s="64">
        <f t="shared" si="40"/>
        <v>0.3783930200729927</v>
      </c>
      <c r="G198" s="64">
        <f t="shared" si="41"/>
        <v>0.3499627448893271</v>
      </c>
      <c r="H198" s="76">
        <f t="shared" si="42"/>
        <v>-0.028430275183665588</v>
      </c>
      <c r="I198" s="76">
        <f t="shared" si="43"/>
        <v>-0.014215137591832794</v>
      </c>
    </row>
    <row r="199" spans="3:9" ht="12.75">
      <c r="C199" t="s">
        <v>24</v>
      </c>
      <c r="D199" s="78">
        <v>0.5223842942984267</v>
      </c>
      <c r="E199" s="78">
        <v>0.5380027751204419</v>
      </c>
      <c r="F199" s="64">
        <f t="shared" si="40"/>
        <v>0.4776157057015733</v>
      </c>
      <c r="G199" s="64">
        <f t="shared" si="41"/>
        <v>0.4619972248795581</v>
      </c>
      <c r="H199" s="76">
        <f t="shared" si="42"/>
        <v>-0.015618480822015224</v>
      </c>
      <c r="I199" s="76">
        <f t="shared" si="43"/>
        <v>-0.007809240411007612</v>
      </c>
    </row>
    <row r="200" spans="3:9" ht="12.75">
      <c r="C200" t="s">
        <v>25</v>
      </c>
      <c r="D200" s="78">
        <v>0.37696781606472324</v>
      </c>
      <c r="E200" s="78">
        <v>0.33574306535367787</v>
      </c>
      <c r="F200" s="64">
        <f t="shared" si="40"/>
        <v>0.6230321839352768</v>
      </c>
      <c r="G200" s="64">
        <f t="shared" si="41"/>
        <v>0.6642569346463221</v>
      </c>
      <c r="H200" s="76">
        <f t="shared" si="42"/>
        <v>0.041224750711045255</v>
      </c>
      <c r="I200" s="76">
        <f t="shared" si="43"/>
        <v>0.020612375355522627</v>
      </c>
    </row>
    <row r="201" spans="6:7" ht="12.75">
      <c r="F201" s="21"/>
      <c r="G201" s="21"/>
    </row>
    <row r="202" spans="6:7" ht="12.75">
      <c r="F202" s="21"/>
      <c r="G202" s="21"/>
    </row>
    <row r="203" spans="6:7" ht="12.75">
      <c r="F203" s="21"/>
      <c r="G203" s="21"/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3" max="3" width="11.57421875" style="0" customWidth="1"/>
    <col min="4" max="4" width="15.140625" style="0" customWidth="1"/>
    <col min="5" max="5" width="13.00390625" style="0" customWidth="1"/>
    <col min="6" max="6" width="12.00390625" style="0" customWidth="1"/>
    <col min="8" max="8" width="11.8515625" style="0" customWidth="1"/>
    <col min="12" max="12" width="11.00390625" style="0" customWidth="1"/>
    <col min="14" max="14" width="11.00390625" style="0" customWidth="1"/>
    <col min="16" max="16" width="11.00390625" style="0" customWidth="1"/>
    <col min="18" max="18" width="11.00390625" style="0" customWidth="1"/>
    <col min="20" max="20" width="11.00390625" style="0" customWidth="1"/>
  </cols>
  <sheetData>
    <row r="1" ht="17.25">
      <c r="A1" s="1" t="s">
        <v>90</v>
      </c>
    </row>
    <row r="2" ht="17.25">
      <c r="A2" s="1" t="s">
        <v>113</v>
      </c>
    </row>
    <row r="3" ht="17.25">
      <c r="A3" s="1"/>
    </row>
    <row r="4" spans="1:8" ht="17.25">
      <c r="A4" s="1"/>
      <c r="C4" s="2"/>
      <c r="D4" s="3" t="s">
        <v>114</v>
      </c>
      <c r="G4" s="4"/>
      <c r="H4" s="4"/>
    </row>
    <row r="6" spans="3:8" ht="12.75">
      <c r="C6" s="3" t="s">
        <v>115</v>
      </c>
      <c r="H6" s="3" t="s">
        <v>116</v>
      </c>
    </row>
    <row r="7" spans="3:8" ht="12.75">
      <c r="C7" s="29" t="s">
        <v>63</v>
      </c>
      <c r="D7" s="29" t="s">
        <v>117</v>
      </c>
      <c r="E7" s="29" t="s">
        <v>118</v>
      </c>
      <c r="F7" s="29" t="s">
        <v>63</v>
      </c>
      <c r="H7" s="29" t="s">
        <v>63</v>
      </c>
    </row>
    <row r="8" spans="3:23" ht="12.75">
      <c r="C8" s="29" t="s">
        <v>60</v>
      </c>
      <c r="D8" s="29" t="s">
        <v>119</v>
      </c>
      <c r="E8" s="29" t="s">
        <v>66</v>
      </c>
      <c r="F8" s="29" t="s">
        <v>66</v>
      </c>
      <c r="H8" s="29" t="s">
        <v>60</v>
      </c>
      <c r="I8" s="4">
        <v>1990</v>
      </c>
      <c r="J8" s="4">
        <v>1995</v>
      </c>
      <c r="K8" s="4">
        <v>2000</v>
      </c>
      <c r="L8" s="4" t="s">
        <v>100</v>
      </c>
      <c r="M8" s="4">
        <v>2005</v>
      </c>
      <c r="N8" s="4" t="s">
        <v>100</v>
      </c>
      <c r="O8" s="4">
        <v>2010</v>
      </c>
      <c r="P8" s="4" t="s">
        <v>100</v>
      </c>
      <c r="Q8" s="4">
        <v>2015</v>
      </c>
      <c r="R8" s="4" t="s">
        <v>100</v>
      </c>
      <c r="S8" s="4">
        <v>2020</v>
      </c>
      <c r="T8" s="4" t="s">
        <v>100</v>
      </c>
      <c r="U8" s="4">
        <v>2025</v>
      </c>
      <c r="W8" s="4"/>
    </row>
    <row r="9" spans="3:23" ht="12.75">
      <c r="C9" t="s">
        <v>10</v>
      </c>
      <c r="D9" s="79">
        <v>0.8</v>
      </c>
      <c r="E9" s="80">
        <f>D9/1000</f>
        <v>0.0008</v>
      </c>
      <c r="F9" s="80">
        <f>E9*5</f>
        <v>0.004</v>
      </c>
      <c r="H9" t="s">
        <v>10</v>
      </c>
      <c r="I9" s="80">
        <f>F9</f>
        <v>0.004</v>
      </c>
      <c r="J9" s="80">
        <f aca="true" t="shared" si="0" ref="J9:K14">I9</f>
        <v>0.004</v>
      </c>
      <c r="K9" s="80">
        <f t="shared" si="0"/>
        <v>0.004</v>
      </c>
      <c r="L9" s="81">
        <v>0</v>
      </c>
      <c r="M9" s="80">
        <f>K9*(1+L9)</f>
        <v>0.004</v>
      </c>
      <c r="N9" s="81">
        <v>0</v>
      </c>
      <c r="O9" s="80">
        <f>M9*(1+N9)</f>
        <v>0.004</v>
      </c>
      <c r="P9" s="81">
        <v>0</v>
      </c>
      <c r="Q9" s="80">
        <f>O9*(1+P9)</f>
        <v>0.004</v>
      </c>
      <c r="R9" s="81">
        <v>0</v>
      </c>
      <c r="S9" s="80">
        <f>Q9*(1+R9)</f>
        <v>0.004</v>
      </c>
      <c r="T9" s="81">
        <v>0</v>
      </c>
      <c r="U9" s="80">
        <f>S9*(1+T9)</f>
        <v>0.004</v>
      </c>
      <c r="W9" s="80"/>
    </row>
    <row r="10" spans="3:23" ht="12.75">
      <c r="C10" t="s">
        <v>11</v>
      </c>
      <c r="D10" s="79">
        <v>47.2</v>
      </c>
      <c r="E10" s="80">
        <f aca="true" t="shared" si="1" ref="E10:E16">D10/1000</f>
        <v>0.047200000000000006</v>
      </c>
      <c r="F10" s="80">
        <f aca="true" t="shared" si="2" ref="F10:F16">E10*5</f>
        <v>0.23600000000000004</v>
      </c>
      <c r="H10" t="s">
        <v>11</v>
      </c>
      <c r="I10" s="80">
        <f aca="true" t="shared" si="3" ref="I10:I16">F10</f>
        <v>0.23600000000000004</v>
      </c>
      <c r="J10" s="80">
        <f t="shared" si="0"/>
        <v>0.23600000000000004</v>
      </c>
      <c r="K10" s="80">
        <f t="shared" si="0"/>
        <v>0.23600000000000004</v>
      </c>
      <c r="L10" s="81">
        <v>0</v>
      </c>
      <c r="M10" s="80">
        <f aca="true" t="shared" si="4" ref="M10:U16">K10*(1+L10)</f>
        <v>0.23600000000000004</v>
      </c>
      <c r="N10" s="81">
        <v>0</v>
      </c>
      <c r="O10" s="80">
        <f t="shared" si="4"/>
        <v>0.23600000000000004</v>
      </c>
      <c r="P10" s="81">
        <v>0</v>
      </c>
      <c r="Q10" s="80">
        <f t="shared" si="4"/>
        <v>0.23600000000000004</v>
      </c>
      <c r="R10" s="81">
        <v>0</v>
      </c>
      <c r="S10" s="80">
        <f t="shared" si="4"/>
        <v>0.23600000000000004</v>
      </c>
      <c r="T10" s="81">
        <v>0</v>
      </c>
      <c r="U10" s="80">
        <f t="shared" si="4"/>
        <v>0.23600000000000004</v>
      </c>
      <c r="W10" s="80"/>
    </row>
    <row r="11" spans="3:23" ht="12.75">
      <c r="C11" t="s">
        <v>12</v>
      </c>
      <c r="D11" s="79">
        <v>104.9</v>
      </c>
      <c r="E11" s="80">
        <f t="shared" si="1"/>
        <v>0.10490000000000001</v>
      </c>
      <c r="F11" s="80">
        <f t="shared" si="2"/>
        <v>0.5245000000000001</v>
      </c>
      <c r="H11" t="s">
        <v>12</v>
      </c>
      <c r="I11" s="80">
        <f t="shared" si="3"/>
        <v>0.5245000000000001</v>
      </c>
      <c r="J11" s="80">
        <f t="shared" si="0"/>
        <v>0.5245000000000001</v>
      </c>
      <c r="K11" s="80">
        <f t="shared" si="0"/>
        <v>0.5245000000000001</v>
      </c>
      <c r="L11" s="81">
        <v>0</v>
      </c>
      <c r="M11" s="80">
        <f t="shared" si="4"/>
        <v>0.5245000000000001</v>
      </c>
      <c r="N11" s="81">
        <v>0</v>
      </c>
      <c r="O11" s="80">
        <f t="shared" si="4"/>
        <v>0.5245000000000001</v>
      </c>
      <c r="P11" s="81">
        <v>0</v>
      </c>
      <c r="Q11" s="80">
        <f t="shared" si="4"/>
        <v>0.5245000000000001</v>
      </c>
      <c r="R11" s="81">
        <v>0</v>
      </c>
      <c r="S11" s="80">
        <f t="shared" si="4"/>
        <v>0.5245000000000001</v>
      </c>
      <c r="T11" s="81">
        <v>0</v>
      </c>
      <c r="U11" s="80">
        <f t="shared" si="4"/>
        <v>0.5245000000000001</v>
      </c>
      <c r="W11" s="80"/>
    </row>
    <row r="12" spans="3:23" ht="12.75">
      <c r="C12" t="s">
        <v>13</v>
      </c>
      <c r="D12" s="79">
        <v>109.3</v>
      </c>
      <c r="E12" s="80">
        <f t="shared" si="1"/>
        <v>0.1093</v>
      </c>
      <c r="F12" s="80">
        <f t="shared" si="2"/>
        <v>0.5465</v>
      </c>
      <c r="H12" t="s">
        <v>13</v>
      </c>
      <c r="I12" s="80">
        <f t="shared" si="3"/>
        <v>0.5465</v>
      </c>
      <c r="J12" s="80">
        <f t="shared" si="0"/>
        <v>0.5465</v>
      </c>
      <c r="K12" s="80">
        <f t="shared" si="0"/>
        <v>0.5465</v>
      </c>
      <c r="L12" s="81">
        <v>0</v>
      </c>
      <c r="M12" s="80">
        <f t="shared" si="4"/>
        <v>0.5465</v>
      </c>
      <c r="N12" s="81">
        <v>0</v>
      </c>
      <c r="O12" s="80">
        <f t="shared" si="4"/>
        <v>0.5465</v>
      </c>
      <c r="P12" s="81">
        <v>0</v>
      </c>
      <c r="Q12" s="80">
        <f t="shared" si="4"/>
        <v>0.5465</v>
      </c>
      <c r="R12" s="81">
        <v>0</v>
      </c>
      <c r="S12" s="80">
        <f t="shared" si="4"/>
        <v>0.5465</v>
      </c>
      <c r="T12" s="81">
        <v>0</v>
      </c>
      <c r="U12" s="80">
        <f t="shared" si="4"/>
        <v>0.5465</v>
      </c>
      <c r="W12" s="80"/>
    </row>
    <row r="13" spans="3:23" ht="12.75">
      <c r="C13" t="s">
        <v>14</v>
      </c>
      <c r="D13" s="79">
        <v>77.7</v>
      </c>
      <c r="E13" s="80">
        <f t="shared" si="1"/>
        <v>0.0777</v>
      </c>
      <c r="F13" s="80">
        <f t="shared" si="2"/>
        <v>0.3885</v>
      </c>
      <c r="H13" t="s">
        <v>14</v>
      </c>
      <c r="I13" s="80">
        <f t="shared" si="3"/>
        <v>0.3885</v>
      </c>
      <c r="J13" s="80">
        <f t="shared" si="0"/>
        <v>0.3885</v>
      </c>
      <c r="K13" s="80">
        <f t="shared" si="0"/>
        <v>0.3885</v>
      </c>
      <c r="L13" s="81">
        <v>0</v>
      </c>
      <c r="M13" s="80">
        <f t="shared" si="4"/>
        <v>0.3885</v>
      </c>
      <c r="N13" s="81">
        <v>0</v>
      </c>
      <c r="O13" s="80">
        <f t="shared" si="4"/>
        <v>0.3885</v>
      </c>
      <c r="P13" s="81">
        <v>0</v>
      </c>
      <c r="Q13" s="80">
        <f t="shared" si="4"/>
        <v>0.3885</v>
      </c>
      <c r="R13" s="81">
        <v>0</v>
      </c>
      <c r="S13" s="80">
        <f t="shared" si="4"/>
        <v>0.3885</v>
      </c>
      <c r="T13" s="81">
        <v>0</v>
      </c>
      <c r="U13" s="80">
        <f t="shared" si="4"/>
        <v>0.3885</v>
      </c>
      <c r="W13" s="80"/>
    </row>
    <row r="14" spans="3:23" ht="12.75">
      <c r="C14" t="s">
        <v>15</v>
      </c>
      <c r="D14" s="79">
        <v>30.7</v>
      </c>
      <c r="E14" s="80">
        <f t="shared" si="1"/>
        <v>0.030699999999999998</v>
      </c>
      <c r="F14" s="80">
        <f t="shared" si="2"/>
        <v>0.1535</v>
      </c>
      <c r="H14" t="s">
        <v>15</v>
      </c>
      <c r="I14" s="80">
        <f t="shared" si="3"/>
        <v>0.1535</v>
      </c>
      <c r="J14" s="80">
        <f t="shared" si="0"/>
        <v>0.1535</v>
      </c>
      <c r="K14" s="80">
        <f t="shared" si="0"/>
        <v>0.1535</v>
      </c>
      <c r="L14" s="81">
        <v>0</v>
      </c>
      <c r="M14" s="80">
        <f t="shared" si="4"/>
        <v>0.1535</v>
      </c>
      <c r="N14" s="81">
        <v>0</v>
      </c>
      <c r="O14" s="80">
        <f t="shared" si="4"/>
        <v>0.1535</v>
      </c>
      <c r="P14" s="81">
        <v>0</v>
      </c>
      <c r="Q14" s="80">
        <f t="shared" si="4"/>
        <v>0.1535</v>
      </c>
      <c r="R14" s="81">
        <v>0</v>
      </c>
      <c r="S14" s="80">
        <f t="shared" si="4"/>
        <v>0.1535</v>
      </c>
      <c r="T14" s="81">
        <v>0</v>
      </c>
      <c r="U14" s="80">
        <f t="shared" si="4"/>
        <v>0.1535</v>
      </c>
      <c r="W14" s="80"/>
    </row>
    <row r="15" spans="3:23" ht="12.75">
      <c r="C15" t="s">
        <v>16</v>
      </c>
      <c r="D15" s="79">
        <v>5.1</v>
      </c>
      <c r="E15" s="80">
        <f t="shared" si="1"/>
        <v>0.0050999999999999995</v>
      </c>
      <c r="F15" s="80">
        <f t="shared" si="2"/>
        <v>0.0255</v>
      </c>
      <c r="H15" t="s">
        <v>16</v>
      </c>
      <c r="I15" s="80">
        <f t="shared" si="3"/>
        <v>0.0255</v>
      </c>
      <c r="J15" s="80">
        <f>I15</f>
        <v>0.0255</v>
      </c>
      <c r="K15" s="80">
        <f>J15</f>
        <v>0.0255</v>
      </c>
      <c r="L15" s="81">
        <v>0</v>
      </c>
      <c r="M15" s="80">
        <f t="shared" si="4"/>
        <v>0.0255</v>
      </c>
      <c r="N15" s="81">
        <v>0</v>
      </c>
      <c r="O15" s="80">
        <f t="shared" si="4"/>
        <v>0.0255</v>
      </c>
      <c r="P15" s="81">
        <v>0</v>
      </c>
      <c r="Q15" s="80">
        <f t="shared" si="4"/>
        <v>0.0255</v>
      </c>
      <c r="R15" s="81">
        <v>0</v>
      </c>
      <c r="S15" s="80">
        <f t="shared" si="4"/>
        <v>0.0255</v>
      </c>
      <c r="T15" s="81">
        <v>0</v>
      </c>
      <c r="U15" s="80">
        <f t="shared" si="4"/>
        <v>0.0255</v>
      </c>
      <c r="W15" s="80"/>
    </row>
    <row r="16" spans="3:23" ht="12.75">
      <c r="C16" t="s">
        <v>17</v>
      </c>
      <c r="D16" s="79">
        <v>0.2</v>
      </c>
      <c r="E16" s="80">
        <f t="shared" si="1"/>
        <v>0.0002</v>
      </c>
      <c r="F16" s="80">
        <f t="shared" si="2"/>
        <v>0.001</v>
      </c>
      <c r="H16" t="s">
        <v>17</v>
      </c>
      <c r="I16" s="80">
        <f t="shared" si="3"/>
        <v>0.001</v>
      </c>
      <c r="J16" s="80">
        <f>I16</f>
        <v>0.001</v>
      </c>
      <c r="K16" s="80">
        <f>J16</f>
        <v>0.001</v>
      </c>
      <c r="L16" s="81">
        <v>0</v>
      </c>
      <c r="M16" s="80">
        <f t="shared" si="4"/>
        <v>0.001</v>
      </c>
      <c r="N16" s="81">
        <v>0</v>
      </c>
      <c r="O16" s="80">
        <f t="shared" si="4"/>
        <v>0.001</v>
      </c>
      <c r="P16" s="81">
        <v>0</v>
      </c>
      <c r="Q16" s="80">
        <f t="shared" si="4"/>
        <v>0.001</v>
      </c>
      <c r="R16" s="81">
        <v>0</v>
      </c>
      <c r="S16" s="80">
        <f t="shared" si="4"/>
        <v>0.001</v>
      </c>
      <c r="T16" s="81">
        <v>0</v>
      </c>
      <c r="U16" s="80">
        <f t="shared" si="4"/>
        <v>0.001</v>
      </c>
      <c r="W16" s="80"/>
    </row>
    <row r="18" spans="4:12" ht="12.75">
      <c r="D18" s="82" t="s">
        <v>120</v>
      </c>
      <c r="E18" s="83"/>
      <c r="F18" s="84">
        <v>105</v>
      </c>
      <c r="G18" s="85" t="s">
        <v>121</v>
      </c>
      <c r="H18" s="83"/>
      <c r="I18" s="83"/>
      <c r="J18" s="83"/>
      <c r="K18" s="83"/>
      <c r="L18" s="86"/>
    </row>
    <row r="20" spans="3:8" ht="12.75">
      <c r="C20" s="3" t="s">
        <v>27</v>
      </c>
      <c r="H20" s="3" t="s">
        <v>122</v>
      </c>
    </row>
    <row r="21" spans="3:8" ht="12.75">
      <c r="C21" s="29" t="s">
        <v>63</v>
      </c>
      <c r="D21" s="29" t="s">
        <v>117</v>
      </c>
      <c r="E21" s="29" t="s">
        <v>118</v>
      </c>
      <c r="F21" s="29" t="s">
        <v>63</v>
      </c>
      <c r="H21" s="29" t="s">
        <v>63</v>
      </c>
    </row>
    <row r="22" spans="3:21" ht="12.75">
      <c r="C22" s="29" t="s">
        <v>60</v>
      </c>
      <c r="D22" s="29" t="s">
        <v>119</v>
      </c>
      <c r="E22" s="29" t="s">
        <v>66</v>
      </c>
      <c r="F22" s="29" t="s">
        <v>66</v>
      </c>
      <c r="H22" s="29" t="s">
        <v>60</v>
      </c>
      <c r="I22" s="4">
        <v>1990</v>
      </c>
      <c r="J22" s="4">
        <v>1995</v>
      </c>
      <c r="K22" s="4">
        <v>2000</v>
      </c>
      <c r="L22" s="4" t="s">
        <v>100</v>
      </c>
      <c r="M22" s="4">
        <v>2005</v>
      </c>
      <c r="N22" s="4" t="s">
        <v>100</v>
      </c>
      <c r="O22" s="4">
        <v>2010</v>
      </c>
      <c r="P22" s="4" t="s">
        <v>100</v>
      </c>
      <c r="Q22" s="4">
        <v>2015</v>
      </c>
      <c r="R22" s="4" t="s">
        <v>100</v>
      </c>
      <c r="S22" s="4">
        <v>2020</v>
      </c>
      <c r="T22" s="4" t="s">
        <v>100</v>
      </c>
      <c r="U22" s="4">
        <v>2025</v>
      </c>
    </row>
    <row r="23" spans="3:21" ht="12.75">
      <c r="C23" t="s">
        <v>10</v>
      </c>
      <c r="D23" s="79">
        <v>5.5</v>
      </c>
      <c r="E23" s="80">
        <f>D23/1000</f>
        <v>0.0055</v>
      </c>
      <c r="F23" s="80">
        <f>E23*5</f>
        <v>0.027499999999999997</v>
      </c>
      <c r="H23" t="s">
        <v>10</v>
      </c>
      <c r="I23" s="80">
        <f>F23</f>
        <v>0.027499999999999997</v>
      </c>
      <c r="J23" s="80">
        <f aca="true" t="shared" si="5" ref="J23:K30">I23</f>
        <v>0.027499999999999997</v>
      </c>
      <c r="K23" s="80">
        <f t="shared" si="5"/>
        <v>0.027499999999999997</v>
      </c>
      <c r="L23" s="81">
        <v>0</v>
      </c>
      <c r="M23" s="80">
        <f aca="true" t="shared" si="6" ref="M23:M30">K23</f>
        <v>0.027499999999999997</v>
      </c>
      <c r="N23" s="81">
        <v>0</v>
      </c>
      <c r="O23" s="80">
        <f aca="true" t="shared" si="7" ref="O23:O30">M23</f>
        <v>0.027499999999999997</v>
      </c>
      <c r="P23" s="81">
        <v>0</v>
      </c>
      <c r="Q23" s="80">
        <f aca="true" t="shared" si="8" ref="Q23:Q30">O23</f>
        <v>0.027499999999999997</v>
      </c>
      <c r="R23" s="81">
        <v>0</v>
      </c>
      <c r="S23" s="80">
        <f aca="true" t="shared" si="9" ref="S23:S30">Q23</f>
        <v>0.027499999999999997</v>
      </c>
      <c r="T23" s="81">
        <v>0</v>
      </c>
      <c r="U23" s="80">
        <f aca="true" t="shared" si="10" ref="U23:U30">S23</f>
        <v>0.027499999999999997</v>
      </c>
    </row>
    <row r="24" spans="3:21" ht="12.75">
      <c r="C24" t="s">
        <v>11</v>
      </c>
      <c r="D24" s="79">
        <v>121</v>
      </c>
      <c r="E24" s="80">
        <f aca="true" t="shared" si="11" ref="E24:E30">D24/1000</f>
        <v>0.121</v>
      </c>
      <c r="F24" s="80">
        <f aca="true" t="shared" si="12" ref="F24:F30">E24*5</f>
        <v>0.605</v>
      </c>
      <c r="H24" t="s">
        <v>11</v>
      </c>
      <c r="I24" s="80">
        <f aca="true" t="shared" si="13" ref="I24:I30">F24</f>
        <v>0.605</v>
      </c>
      <c r="J24" s="80">
        <f t="shared" si="5"/>
        <v>0.605</v>
      </c>
      <c r="K24" s="80">
        <f t="shared" si="5"/>
        <v>0.605</v>
      </c>
      <c r="L24" s="81">
        <v>0</v>
      </c>
      <c r="M24" s="80">
        <f t="shared" si="6"/>
        <v>0.605</v>
      </c>
      <c r="N24" s="81">
        <v>0</v>
      </c>
      <c r="O24" s="80">
        <f t="shared" si="7"/>
        <v>0.605</v>
      </c>
      <c r="P24" s="81">
        <v>0</v>
      </c>
      <c r="Q24" s="80">
        <f t="shared" si="8"/>
        <v>0.605</v>
      </c>
      <c r="R24" s="81">
        <v>0</v>
      </c>
      <c r="S24" s="80">
        <f t="shared" si="9"/>
        <v>0.605</v>
      </c>
      <c r="T24" s="81">
        <v>0</v>
      </c>
      <c r="U24" s="80">
        <f t="shared" si="10"/>
        <v>0.605</v>
      </c>
    </row>
    <row r="25" spans="3:21" ht="12.75">
      <c r="C25" t="s">
        <v>12</v>
      </c>
      <c r="D25" s="79">
        <v>179.1</v>
      </c>
      <c r="E25" s="80">
        <f t="shared" si="11"/>
        <v>0.17909999999999998</v>
      </c>
      <c r="F25" s="80">
        <f t="shared" si="12"/>
        <v>0.8955</v>
      </c>
      <c r="H25" t="s">
        <v>12</v>
      </c>
      <c r="I25" s="80">
        <f t="shared" si="13"/>
        <v>0.8955</v>
      </c>
      <c r="J25" s="80">
        <f t="shared" si="5"/>
        <v>0.8955</v>
      </c>
      <c r="K25" s="80">
        <f t="shared" si="5"/>
        <v>0.8955</v>
      </c>
      <c r="L25" s="81">
        <v>0</v>
      </c>
      <c r="M25" s="80">
        <f t="shared" si="6"/>
        <v>0.8955</v>
      </c>
      <c r="N25" s="81">
        <v>0</v>
      </c>
      <c r="O25" s="80">
        <f t="shared" si="7"/>
        <v>0.8955</v>
      </c>
      <c r="P25" s="81">
        <v>0</v>
      </c>
      <c r="Q25" s="80">
        <f t="shared" si="8"/>
        <v>0.8955</v>
      </c>
      <c r="R25" s="81">
        <v>0</v>
      </c>
      <c r="S25" s="80">
        <f t="shared" si="9"/>
        <v>0.8955</v>
      </c>
      <c r="T25" s="81">
        <v>0</v>
      </c>
      <c r="U25" s="80">
        <f t="shared" si="10"/>
        <v>0.8955</v>
      </c>
    </row>
    <row r="26" spans="3:21" ht="12.75">
      <c r="C26" t="s">
        <v>13</v>
      </c>
      <c r="D26" s="79">
        <v>130.4</v>
      </c>
      <c r="E26" s="80">
        <f t="shared" si="11"/>
        <v>0.13040000000000002</v>
      </c>
      <c r="F26" s="80">
        <f t="shared" si="12"/>
        <v>0.6520000000000001</v>
      </c>
      <c r="H26" t="s">
        <v>13</v>
      </c>
      <c r="I26" s="80">
        <f t="shared" si="13"/>
        <v>0.6520000000000001</v>
      </c>
      <c r="J26" s="80">
        <f t="shared" si="5"/>
        <v>0.6520000000000001</v>
      </c>
      <c r="K26" s="80">
        <f t="shared" si="5"/>
        <v>0.6520000000000001</v>
      </c>
      <c r="L26" s="81">
        <v>0</v>
      </c>
      <c r="M26" s="80">
        <f t="shared" si="6"/>
        <v>0.6520000000000001</v>
      </c>
      <c r="N26" s="81">
        <v>0</v>
      </c>
      <c r="O26" s="80">
        <f t="shared" si="7"/>
        <v>0.6520000000000001</v>
      </c>
      <c r="P26" s="81">
        <v>0</v>
      </c>
      <c r="Q26" s="80">
        <f t="shared" si="8"/>
        <v>0.6520000000000001</v>
      </c>
      <c r="R26" s="81">
        <v>0</v>
      </c>
      <c r="S26" s="80">
        <f t="shared" si="9"/>
        <v>0.6520000000000001</v>
      </c>
      <c r="T26" s="81">
        <v>0</v>
      </c>
      <c r="U26" s="80">
        <f t="shared" si="10"/>
        <v>0.6520000000000001</v>
      </c>
    </row>
    <row r="27" spans="3:21" ht="12.75">
      <c r="C27" t="s">
        <v>14</v>
      </c>
      <c r="D27" s="79">
        <v>84.6</v>
      </c>
      <c r="E27" s="80">
        <f t="shared" si="11"/>
        <v>0.0846</v>
      </c>
      <c r="F27" s="80">
        <f t="shared" si="12"/>
        <v>0.423</v>
      </c>
      <c r="H27" t="s">
        <v>14</v>
      </c>
      <c r="I27" s="80">
        <f t="shared" si="13"/>
        <v>0.423</v>
      </c>
      <c r="J27" s="80">
        <f t="shared" si="5"/>
        <v>0.423</v>
      </c>
      <c r="K27" s="80">
        <f t="shared" si="5"/>
        <v>0.423</v>
      </c>
      <c r="L27" s="81">
        <v>0</v>
      </c>
      <c r="M27" s="80">
        <f t="shared" si="6"/>
        <v>0.423</v>
      </c>
      <c r="N27" s="81">
        <v>0</v>
      </c>
      <c r="O27" s="80">
        <f t="shared" si="7"/>
        <v>0.423</v>
      </c>
      <c r="P27" s="81">
        <v>0</v>
      </c>
      <c r="Q27" s="80">
        <f t="shared" si="8"/>
        <v>0.423</v>
      </c>
      <c r="R27" s="81">
        <v>0</v>
      </c>
      <c r="S27" s="80">
        <f t="shared" si="9"/>
        <v>0.423</v>
      </c>
      <c r="T27" s="81">
        <v>0</v>
      </c>
      <c r="U27" s="80">
        <f t="shared" si="10"/>
        <v>0.423</v>
      </c>
    </row>
    <row r="28" spans="3:21" ht="12.75">
      <c r="C28" t="s">
        <v>15</v>
      </c>
      <c r="D28" s="79">
        <v>38.7</v>
      </c>
      <c r="E28" s="80">
        <f t="shared" si="11"/>
        <v>0.038700000000000005</v>
      </c>
      <c r="F28" s="80">
        <f t="shared" si="12"/>
        <v>0.19350000000000003</v>
      </c>
      <c r="H28" t="s">
        <v>15</v>
      </c>
      <c r="I28" s="80">
        <f t="shared" si="13"/>
        <v>0.19350000000000003</v>
      </c>
      <c r="J28" s="80">
        <f t="shared" si="5"/>
        <v>0.19350000000000003</v>
      </c>
      <c r="K28" s="80">
        <f t="shared" si="5"/>
        <v>0.19350000000000003</v>
      </c>
      <c r="L28" s="81">
        <v>0</v>
      </c>
      <c r="M28" s="80">
        <f t="shared" si="6"/>
        <v>0.19350000000000003</v>
      </c>
      <c r="N28" s="81">
        <v>0</v>
      </c>
      <c r="O28" s="80">
        <f t="shared" si="7"/>
        <v>0.19350000000000003</v>
      </c>
      <c r="P28" s="81">
        <v>0</v>
      </c>
      <c r="Q28" s="80">
        <f t="shared" si="8"/>
        <v>0.19350000000000003</v>
      </c>
      <c r="R28" s="81">
        <v>0</v>
      </c>
      <c r="S28" s="80">
        <f t="shared" si="9"/>
        <v>0.19350000000000003</v>
      </c>
      <c r="T28" s="81">
        <v>0</v>
      </c>
      <c r="U28" s="80">
        <f t="shared" si="10"/>
        <v>0.19350000000000003</v>
      </c>
    </row>
    <row r="29" spans="3:21" ht="12.75">
      <c r="C29" t="s">
        <v>16</v>
      </c>
      <c r="D29" s="79">
        <v>8.7</v>
      </c>
      <c r="E29" s="80">
        <f t="shared" si="11"/>
        <v>0.0087</v>
      </c>
      <c r="F29" s="80">
        <f t="shared" si="12"/>
        <v>0.0435</v>
      </c>
      <c r="H29" t="s">
        <v>16</v>
      </c>
      <c r="I29" s="80">
        <f t="shared" si="13"/>
        <v>0.0435</v>
      </c>
      <c r="J29" s="80">
        <f t="shared" si="5"/>
        <v>0.0435</v>
      </c>
      <c r="K29" s="80">
        <f t="shared" si="5"/>
        <v>0.0435</v>
      </c>
      <c r="L29" s="81">
        <v>0</v>
      </c>
      <c r="M29" s="80">
        <f t="shared" si="6"/>
        <v>0.0435</v>
      </c>
      <c r="N29" s="81">
        <v>0</v>
      </c>
      <c r="O29" s="80">
        <f t="shared" si="7"/>
        <v>0.0435</v>
      </c>
      <c r="P29" s="81">
        <v>0</v>
      </c>
      <c r="Q29" s="80">
        <f t="shared" si="8"/>
        <v>0.0435</v>
      </c>
      <c r="R29" s="81">
        <v>0</v>
      </c>
      <c r="S29" s="80">
        <f t="shared" si="9"/>
        <v>0.0435</v>
      </c>
      <c r="T29" s="81">
        <v>0</v>
      </c>
      <c r="U29" s="80">
        <f t="shared" si="10"/>
        <v>0.0435</v>
      </c>
    </row>
    <row r="30" spans="3:21" ht="12.75">
      <c r="C30" t="s">
        <v>17</v>
      </c>
      <c r="D30" s="79">
        <v>0.5</v>
      </c>
      <c r="E30" s="80">
        <f t="shared" si="11"/>
        <v>0.0005</v>
      </c>
      <c r="F30" s="80">
        <f t="shared" si="12"/>
        <v>0.0025</v>
      </c>
      <c r="H30" t="s">
        <v>17</v>
      </c>
      <c r="I30" s="80">
        <f t="shared" si="13"/>
        <v>0.0025</v>
      </c>
      <c r="J30" s="80">
        <f t="shared" si="5"/>
        <v>0.0025</v>
      </c>
      <c r="K30" s="80">
        <f t="shared" si="5"/>
        <v>0.0025</v>
      </c>
      <c r="L30" s="81">
        <v>0</v>
      </c>
      <c r="M30" s="80">
        <f t="shared" si="6"/>
        <v>0.0025</v>
      </c>
      <c r="N30" s="81">
        <v>0</v>
      </c>
      <c r="O30" s="80">
        <f t="shared" si="7"/>
        <v>0.0025</v>
      </c>
      <c r="P30" s="81">
        <v>0</v>
      </c>
      <c r="Q30" s="80">
        <f t="shared" si="8"/>
        <v>0.0025</v>
      </c>
      <c r="R30" s="81">
        <v>0</v>
      </c>
      <c r="S30" s="80">
        <f t="shared" si="9"/>
        <v>0.0025</v>
      </c>
      <c r="T30" s="81">
        <v>0</v>
      </c>
      <c r="U30" s="80">
        <f t="shared" si="10"/>
        <v>0.0025</v>
      </c>
    </row>
    <row r="32" spans="4:12" ht="12.75">
      <c r="D32" s="82" t="s">
        <v>123</v>
      </c>
      <c r="E32" s="83"/>
      <c r="F32" s="84">
        <v>103</v>
      </c>
      <c r="G32" s="85" t="s">
        <v>121</v>
      </c>
      <c r="H32" s="83"/>
      <c r="I32" s="83"/>
      <c r="J32" s="83"/>
      <c r="K32" s="83"/>
      <c r="L32" s="86"/>
    </row>
  </sheetData>
  <printOptions gridLines="1" horizontalCentered="1" verticalCentered="1"/>
  <pageMargins left="0.75" right="0.75" top="1" bottom="1" header="0.5118055555555555" footer="0.5118055555555555"/>
  <pageSetup horizontalDpi="300" verticalDpi="300" orientation="portrait" scale="1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4" max="4" width="10.8515625" style="0" customWidth="1"/>
    <col min="7" max="7" width="13.00390625" style="0" customWidth="1"/>
    <col min="8" max="8" width="9.28125" style="0" customWidth="1"/>
    <col min="10" max="10" width="11.00390625" style="0" customWidth="1"/>
    <col min="11" max="11" width="9.57421875" style="0" customWidth="1"/>
    <col min="12" max="12" width="10.8515625" style="0" customWidth="1"/>
    <col min="13" max="13" width="9.57421875" style="0" customWidth="1"/>
    <col min="14" max="14" width="10.28125" style="0" customWidth="1"/>
    <col min="15" max="15" width="13.00390625" style="0" customWidth="1"/>
    <col min="16" max="16" width="10.421875" style="0" customWidth="1"/>
  </cols>
  <sheetData>
    <row r="1" ht="17.25">
      <c r="A1" s="1" t="s">
        <v>90</v>
      </c>
    </row>
    <row r="2" ht="17.25">
      <c r="A2" s="1" t="s">
        <v>124</v>
      </c>
    </row>
    <row r="3" ht="17.25">
      <c r="A3" s="1" t="s">
        <v>125</v>
      </c>
    </row>
    <row r="4" ht="17.25">
      <c r="A4" s="1"/>
    </row>
    <row r="5" spans="3:4" ht="12.75">
      <c r="C5" s="87"/>
      <c r="D5" s="3" t="s">
        <v>126</v>
      </c>
    </row>
    <row r="6" spans="3:4" ht="12.75">
      <c r="C6" s="56"/>
      <c r="D6" s="3" t="s">
        <v>127</v>
      </c>
    </row>
    <row r="8" spans="2:10" ht="12.75">
      <c r="B8" s="3" t="s">
        <v>128</v>
      </c>
      <c r="J8" s="3" t="s">
        <v>129</v>
      </c>
    </row>
    <row r="9" spans="2:10" ht="12.75">
      <c r="B9" s="3" t="s">
        <v>57</v>
      </c>
      <c r="J9" s="3" t="s">
        <v>57</v>
      </c>
    </row>
    <row r="10" spans="2:16" ht="12.75">
      <c r="B10" s="41"/>
      <c r="C10" s="29" t="s">
        <v>58</v>
      </c>
      <c r="D10" s="29"/>
      <c r="E10" s="29" t="s">
        <v>58</v>
      </c>
      <c r="F10" s="42"/>
      <c r="G10" s="42"/>
      <c r="H10" s="29" t="s">
        <v>59</v>
      </c>
      <c r="J10" s="41"/>
      <c r="K10" s="29" t="s">
        <v>58</v>
      </c>
      <c r="L10" s="29"/>
      <c r="M10" s="29" t="s">
        <v>58</v>
      </c>
      <c r="N10" s="42"/>
      <c r="O10" s="42"/>
      <c r="P10" s="29" t="s">
        <v>59</v>
      </c>
    </row>
    <row r="11" spans="2:16" ht="12.75">
      <c r="B11" s="29" t="s">
        <v>60</v>
      </c>
      <c r="C11" s="29" t="s">
        <v>61</v>
      </c>
      <c r="D11" s="29" t="s">
        <v>60</v>
      </c>
      <c r="E11" s="29" t="s">
        <v>61</v>
      </c>
      <c r="F11" s="29" t="s">
        <v>62</v>
      </c>
      <c r="G11" s="29" t="s">
        <v>63</v>
      </c>
      <c r="H11" s="29" t="s">
        <v>64</v>
      </c>
      <c r="J11" s="29" t="s">
        <v>60</v>
      </c>
      <c r="K11" s="29" t="s">
        <v>61</v>
      </c>
      <c r="L11" s="29" t="s">
        <v>60</v>
      </c>
      <c r="M11" s="29" t="s">
        <v>61</v>
      </c>
      <c r="N11" s="29" t="s">
        <v>62</v>
      </c>
      <c r="O11" s="29" t="s">
        <v>63</v>
      </c>
      <c r="P11" s="29" t="s">
        <v>64</v>
      </c>
    </row>
    <row r="12" spans="2:16" ht="12.75">
      <c r="B12" s="29">
        <v>1990</v>
      </c>
      <c r="C12" s="29">
        <v>1990</v>
      </c>
      <c r="D12" s="29">
        <v>1995</v>
      </c>
      <c r="E12" s="29">
        <v>1995</v>
      </c>
      <c r="F12" s="29" t="s">
        <v>65</v>
      </c>
      <c r="G12" s="29" t="s">
        <v>66</v>
      </c>
      <c r="H12" s="29" t="s">
        <v>67</v>
      </c>
      <c r="J12" s="29">
        <v>1995</v>
      </c>
      <c r="K12" s="29">
        <v>1995</v>
      </c>
      <c r="L12" s="29">
        <v>2000</v>
      </c>
      <c r="M12" s="29">
        <v>2000</v>
      </c>
      <c r="N12" s="29" t="s">
        <v>65</v>
      </c>
      <c r="O12" s="29" t="s">
        <v>66</v>
      </c>
      <c r="P12" s="29" t="s">
        <v>67</v>
      </c>
    </row>
    <row r="13" spans="2:16" ht="12.75">
      <c r="B13" s="42" t="s">
        <v>10</v>
      </c>
      <c r="C13" s="88">
        <f>'Observed Data'!D12</f>
        <v>254</v>
      </c>
      <c r="D13" s="42" t="s">
        <v>11</v>
      </c>
      <c r="E13" s="89">
        <f>'Observed Data'!E13</f>
        <v>217.35590209238057</v>
      </c>
      <c r="F13" s="44">
        <f>AVERAGE(C13,E13)</f>
        <v>235.6779510461903</v>
      </c>
      <c r="G13" s="90">
        <f>'Fertility Rates'!I9</f>
        <v>0.004</v>
      </c>
      <c r="H13" s="19">
        <f>F13*G13</f>
        <v>0.9427118041847612</v>
      </c>
      <c r="J13" s="42" t="s">
        <v>10</v>
      </c>
      <c r="K13" s="88">
        <f>'Observed Data'!E12</f>
        <v>285.3977497039084</v>
      </c>
      <c r="L13" s="42" t="s">
        <v>11</v>
      </c>
      <c r="M13" s="89">
        <f>'Observed Data'!F13</f>
        <v>243</v>
      </c>
      <c r="N13" s="44">
        <f>AVERAGE(K13,M13)</f>
        <v>264.1988748519542</v>
      </c>
      <c r="O13" s="90">
        <f>'Fertility Rates'!J9</f>
        <v>0.004</v>
      </c>
      <c r="P13" s="19">
        <f>N13*O13</f>
        <v>1.0567954994078168</v>
      </c>
    </row>
    <row r="14" spans="2:16" ht="12.75">
      <c r="B14" s="42" t="s">
        <v>11</v>
      </c>
      <c r="C14" s="88">
        <f>'Observed Data'!D13</f>
        <v>235</v>
      </c>
      <c r="D14" s="42" t="s">
        <v>12</v>
      </c>
      <c r="E14" s="89">
        <f>'Observed Data'!E14</f>
        <v>173.88472167390447</v>
      </c>
      <c r="F14" s="44">
        <f aca="true" t="shared" si="0" ref="F14:F20">AVERAGE(C14,E14)</f>
        <v>204.44236083695222</v>
      </c>
      <c r="G14" s="90">
        <f>'Fertility Rates'!I10</f>
        <v>0.23600000000000004</v>
      </c>
      <c r="H14" s="19">
        <f aca="true" t="shared" si="1" ref="H14:H20">F14*G14</f>
        <v>48.248397157520735</v>
      </c>
      <c r="J14" s="42" t="s">
        <v>11</v>
      </c>
      <c r="K14" s="88">
        <f>'Observed Data'!E13</f>
        <v>217.35590209238057</v>
      </c>
      <c r="L14" s="42" t="s">
        <v>12</v>
      </c>
      <c r="M14" s="89">
        <f>'Observed Data'!F14</f>
        <v>190</v>
      </c>
      <c r="N14" s="44">
        <f aca="true" t="shared" si="2" ref="N14:N20">AVERAGE(K14,M14)</f>
        <v>203.6779510461903</v>
      </c>
      <c r="O14" s="90">
        <f>'Fertility Rates'!J10</f>
        <v>0.23600000000000004</v>
      </c>
      <c r="P14" s="19">
        <f aca="true" t="shared" si="3" ref="P14:P20">N14*O14</f>
        <v>48.067996446900914</v>
      </c>
    </row>
    <row r="15" spans="2:16" ht="12.75">
      <c r="B15" s="42" t="s">
        <v>12</v>
      </c>
      <c r="C15" s="88">
        <f>'Observed Data'!D14</f>
        <v>204</v>
      </c>
      <c r="D15" s="42" t="s">
        <v>13</v>
      </c>
      <c r="E15" s="89">
        <f>'Observed Data'!E15</f>
        <v>195.6203118831425</v>
      </c>
      <c r="F15" s="44">
        <f t="shared" si="0"/>
        <v>199.81015594157125</v>
      </c>
      <c r="G15" s="90">
        <f>'Fertility Rates'!I11</f>
        <v>0.5245000000000001</v>
      </c>
      <c r="H15" s="19">
        <f t="shared" si="1"/>
        <v>104.80042679135414</v>
      </c>
      <c r="J15" s="42" t="s">
        <v>12</v>
      </c>
      <c r="K15" s="88">
        <f>'Observed Data'!E14</f>
        <v>173.88472167390447</v>
      </c>
      <c r="L15" s="42" t="s">
        <v>13</v>
      </c>
      <c r="M15" s="89">
        <f>'Observed Data'!F15</f>
        <v>213</v>
      </c>
      <c r="N15" s="44">
        <f t="shared" si="2"/>
        <v>193.44236083695222</v>
      </c>
      <c r="O15" s="90">
        <f>'Fertility Rates'!J11</f>
        <v>0.5245000000000001</v>
      </c>
      <c r="P15" s="19">
        <f t="shared" si="3"/>
        <v>101.46051825898145</v>
      </c>
    </row>
    <row r="16" spans="2:16" ht="12.75">
      <c r="B16" s="42" t="s">
        <v>13</v>
      </c>
      <c r="C16" s="88">
        <f>'Observed Data'!D15</f>
        <v>253</v>
      </c>
      <c r="D16" s="42" t="s">
        <v>14</v>
      </c>
      <c r="E16" s="89">
        <f>'Observed Data'!E16</f>
        <v>240.03651796288986</v>
      </c>
      <c r="F16" s="44">
        <f t="shared" si="0"/>
        <v>246.51825898144494</v>
      </c>
      <c r="G16" s="90">
        <f>'Fertility Rates'!I12</f>
        <v>0.5465</v>
      </c>
      <c r="H16" s="19">
        <f t="shared" si="1"/>
        <v>134.72222853335967</v>
      </c>
      <c r="J16" s="42" t="s">
        <v>13</v>
      </c>
      <c r="K16" s="88">
        <f>'Observed Data'!E15</f>
        <v>195.6203118831425</v>
      </c>
      <c r="L16" s="42" t="s">
        <v>14</v>
      </c>
      <c r="M16" s="89">
        <f>'Observed Data'!F16</f>
        <v>219</v>
      </c>
      <c r="N16" s="44">
        <f t="shared" si="2"/>
        <v>207.31015594157125</v>
      </c>
      <c r="O16" s="90">
        <f>'Fertility Rates'!J12</f>
        <v>0.5465</v>
      </c>
      <c r="P16" s="19">
        <f t="shared" si="3"/>
        <v>113.29500022206868</v>
      </c>
    </row>
    <row r="17" spans="2:16" ht="12.75">
      <c r="B17" s="42" t="s">
        <v>14</v>
      </c>
      <c r="C17" s="88">
        <f>'Observed Data'!D16</f>
        <v>241</v>
      </c>
      <c r="D17" s="42" t="s">
        <v>15</v>
      </c>
      <c r="E17" s="89">
        <f>'Observed Data'!E17</f>
        <v>288.2328266877221</v>
      </c>
      <c r="F17" s="44">
        <f t="shared" si="0"/>
        <v>264.61641334386104</v>
      </c>
      <c r="G17" s="90">
        <f>'Fertility Rates'!I13</f>
        <v>0.3885</v>
      </c>
      <c r="H17" s="19">
        <f t="shared" si="1"/>
        <v>102.80347658409002</v>
      </c>
      <c r="J17" s="42" t="s">
        <v>14</v>
      </c>
      <c r="K17" s="88">
        <f>'Observed Data'!E16</f>
        <v>240.03651796288986</v>
      </c>
      <c r="L17" s="42" t="s">
        <v>15</v>
      </c>
      <c r="M17" s="89">
        <f>'Observed Data'!F17</f>
        <v>293</v>
      </c>
      <c r="N17" s="44">
        <f t="shared" si="2"/>
        <v>266.51825898144494</v>
      </c>
      <c r="O17" s="90">
        <f>'Fertility Rates'!J13</f>
        <v>0.3885</v>
      </c>
      <c r="P17" s="19">
        <f t="shared" si="3"/>
        <v>103.54234361429137</v>
      </c>
    </row>
    <row r="18" spans="2:16" ht="12.75">
      <c r="B18" s="42" t="s">
        <v>15</v>
      </c>
      <c r="C18" s="88">
        <f>'Observed Data'!D17</f>
        <v>262</v>
      </c>
      <c r="D18" s="42" t="s">
        <v>16</v>
      </c>
      <c r="E18" s="89">
        <f>'Observed Data'!E18</f>
        <v>289.17785234899327</v>
      </c>
      <c r="F18" s="44">
        <f t="shared" si="0"/>
        <v>275.58892617449663</v>
      </c>
      <c r="G18" s="90">
        <f>'Fertility Rates'!I14</f>
        <v>0.1535</v>
      </c>
      <c r="H18" s="19">
        <f t="shared" si="1"/>
        <v>42.30290016778523</v>
      </c>
      <c r="J18" s="42" t="s">
        <v>15</v>
      </c>
      <c r="K18" s="88">
        <f>'Observed Data'!E17</f>
        <v>288.2328266877221</v>
      </c>
      <c r="L18" s="42" t="s">
        <v>16</v>
      </c>
      <c r="M18" s="89">
        <f>'Observed Data'!F18</f>
        <v>291</v>
      </c>
      <c r="N18" s="44">
        <f t="shared" si="2"/>
        <v>289.61641334386104</v>
      </c>
      <c r="O18" s="90">
        <f>'Fertility Rates'!J14</f>
        <v>0.1535</v>
      </c>
      <c r="P18" s="19">
        <f t="shared" si="3"/>
        <v>44.45611944828267</v>
      </c>
    </row>
    <row r="19" spans="2:16" ht="12.75">
      <c r="B19" s="42" t="s">
        <v>16</v>
      </c>
      <c r="C19" s="88">
        <f>'Observed Data'!D18</f>
        <v>267</v>
      </c>
      <c r="D19" s="42" t="s">
        <v>17</v>
      </c>
      <c r="E19" s="89">
        <f>'Observed Data'!E19</f>
        <v>341.1542637189104</v>
      </c>
      <c r="F19" s="44">
        <f t="shared" si="0"/>
        <v>304.0771318594552</v>
      </c>
      <c r="G19" s="90">
        <f>'Fertility Rates'!I15</f>
        <v>0.0255</v>
      </c>
      <c r="H19" s="19">
        <f t="shared" si="1"/>
        <v>7.7539668624161076</v>
      </c>
      <c r="J19" s="42" t="s">
        <v>16</v>
      </c>
      <c r="K19" s="88">
        <f>'Observed Data'!E18</f>
        <v>289.17785234899327</v>
      </c>
      <c r="L19" s="42" t="s">
        <v>17</v>
      </c>
      <c r="M19" s="89">
        <f>'Observed Data'!F19</f>
        <v>314</v>
      </c>
      <c r="N19" s="44">
        <f t="shared" si="2"/>
        <v>301.58892617449663</v>
      </c>
      <c r="O19" s="90">
        <f>'Fertility Rates'!J15</f>
        <v>0.0255</v>
      </c>
      <c r="P19" s="19">
        <f t="shared" si="3"/>
        <v>7.690517617449664</v>
      </c>
    </row>
    <row r="20" spans="2:16" ht="12.75">
      <c r="B20" s="42" t="s">
        <v>17</v>
      </c>
      <c r="C20" s="88">
        <f>'Observed Data'!D19</f>
        <v>283</v>
      </c>
      <c r="D20" s="46" t="s">
        <v>18</v>
      </c>
      <c r="E20" s="89">
        <f>'Observed Data'!E20</f>
        <v>283.50769838136597</v>
      </c>
      <c r="F20" s="44">
        <f t="shared" si="0"/>
        <v>283.253849190683</v>
      </c>
      <c r="G20" s="90">
        <f>'Fertility Rates'!I16</f>
        <v>0.001</v>
      </c>
      <c r="H20" s="19">
        <f t="shared" si="1"/>
        <v>0.283253849190683</v>
      </c>
      <c r="J20" s="42" t="s">
        <v>17</v>
      </c>
      <c r="K20" s="88">
        <f>'Observed Data'!E19</f>
        <v>341.1542637189104</v>
      </c>
      <c r="L20" s="46" t="s">
        <v>18</v>
      </c>
      <c r="M20" s="89">
        <f>'Observed Data'!F20</f>
        <v>314</v>
      </c>
      <c r="N20" s="44">
        <f t="shared" si="2"/>
        <v>327.5771318594552</v>
      </c>
      <c r="O20" s="90">
        <f>'Fertility Rates'!J16</f>
        <v>0.001</v>
      </c>
      <c r="P20" s="19">
        <f t="shared" si="3"/>
        <v>0.32757713185945525</v>
      </c>
    </row>
    <row r="21" spans="2:16" ht="12.75">
      <c r="B21" s="47" t="s">
        <v>53</v>
      </c>
      <c r="C21" s="44">
        <f>SUM(C13:C20)</f>
        <v>1999</v>
      </c>
      <c r="D21" s="44"/>
      <c r="E21" s="44">
        <f>SUM(E13:E20)</f>
        <v>2028.9700947493093</v>
      </c>
      <c r="F21" s="44">
        <f>SUM(F13:F20)</f>
        <v>2013.9850473746546</v>
      </c>
      <c r="G21" s="44"/>
      <c r="H21" s="44">
        <f>SUM(H13:H20)</f>
        <v>441.8573617499013</v>
      </c>
      <c r="J21" s="47" t="s">
        <v>53</v>
      </c>
      <c r="K21" s="44">
        <f>SUM(K13:K20)</f>
        <v>2030.8601460718517</v>
      </c>
      <c r="L21" s="44"/>
      <c r="M21" s="44">
        <f>SUM(M13:M20)</f>
        <v>2077</v>
      </c>
      <c r="N21" s="44">
        <f>SUM(N13:N20)</f>
        <v>2053.930073035926</v>
      </c>
      <c r="O21" s="44"/>
      <c r="P21" s="44">
        <f>SUM(P13:P20)</f>
        <v>419.89686823924205</v>
      </c>
    </row>
    <row r="22" spans="2:16" ht="12.75">
      <c r="B22" s="47"/>
      <c r="C22" s="47"/>
      <c r="D22" s="47"/>
      <c r="E22" s="47"/>
      <c r="F22" s="47"/>
      <c r="G22" s="47"/>
      <c r="H22" s="47"/>
      <c r="J22" s="47"/>
      <c r="K22" s="47"/>
      <c r="L22" s="47"/>
      <c r="M22" s="47"/>
      <c r="N22" s="47"/>
      <c r="O22" s="47"/>
      <c r="P22" s="47"/>
    </row>
    <row r="23" spans="2:16" ht="12.75">
      <c r="B23" s="47"/>
      <c r="C23" s="47"/>
      <c r="D23" s="47"/>
      <c r="E23" s="4" t="s">
        <v>68</v>
      </c>
      <c r="F23" s="91">
        <f>'Fertility Rates'!$F$18</f>
        <v>105</v>
      </c>
      <c r="G23" s="47"/>
      <c r="H23" s="47"/>
      <c r="J23" s="47"/>
      <c r="K23" s="47"/>
      <c r="L23" s="47"/>
      <c r="M23" s="4" t="s">
        <v>68</v>
      </c>
      <c r="N23" s="91">
        <f>'Fertility Rates'!$F$18</f>
        <v>105</v>
      </c>
      <c r="O23" s="47"/>
      <c r="P23" s="47"/>
    </row>
    <row r="24" spans="2:16" ht="12.75">
      <c r="B24" s="47"/>
      <c r="C24" s="47"/>
      <c r="D24" s="47"/>
      <c r="E24" s="4"/>
      <c r="F24" s="47"/>
      <c r="G24" s="4" t="s">
        <v>69</v>
      </c>
      <c r="H24" s="47"/>
      <c r="J24" s="47"/>
      <c r="K24" s="47"/>
      <c r="L24" s="47"/>
      <c r="M24" s="4"/>
      <c r="N24" s="47"/>
      <c r="O24" s="4" t="s">
        <v>69</v>
      </c>
      <c r="P24" s="47"/>
    </row>
    <row r="25" spans="2:16" ht="12.75">
      <c r="B25" s="47"/>
      <c r="C25" s="47"/>
      <c r="D25" s="47"/>
      <c r="E25" s="4"/>
      <c r="F25" s="47"/>
      <c r="G25" s="4" t="s">
        <v>70</v>
      </c>
      <c r="H25" s="4" t="s">
        <v>71</v>
      </c>
      <c r="J25" s="47"/>
      <c r="K25" s="47"/>
      <c r="L25" s="47"/>
      <c r="M25" s="4"/>
      <c r="N25" s="47"/>
      <c r="O25" s="4" t="s">
        <v>70</v>
      </c>
      <c r="P25" s="4" t="s">
        <v>71</v>
      </c>
    </row>
    <row r="26" spans="2:16" ht="12.75">
      <c r="B26" s="47"/>
      <c r="C26" s="47"/>
      <c r="D26" s="47"/>
      <c r="E26" s="4" t="s">
        <v>72</v>
      </c>
      <c r="F26" s="19">
        <f>F23/(100+F23)*H21</f>
        <v>226.31718528653482</v>
      </c>
      <c r="G26" s="51">
        <f>'Survival Rates'!D53</f>
        <v>0.9977760242498118</v>
      </c>
      <c r="H26" s="19">
        <f>F26*G26</f>
        <v>225.81386135460673</v>
      </c>
      <c r="J26" s="47"/>
      <c r="K26" s="47"/>
      <c r="L26" s="47"/>
      <c r="M26" s="4" t="s">
        <v>72</v>
      </c>
      <c r="N26" s="19">
        <f>N23/(100+N23)*P21</f>
        <v>215.06912763473375</v>
      </c>
      <c r="O26" s="51">
        <f>'Survival Rates'!F53</f>
        <v>0.9977760242498118</v>
      </c>
      <c r="P26" s="19">
        <f>N26*O26</f>
        <v>214.59081911026</v>
      </c>
    </row>
    <row r="27" spans="2:16" ht="12.75">
      <c r="B27" s="47"/>
      <c r="C27" s="47"/>
      <c r="D27" s="47"/>
      <c r="E27" s="4" t="s">
        <v>61</v>
      </c>
      <c r="F27" s="19">
        <f>100/(F23+100)*H21</f>
        <v>215.5401764633665</v>
      </c>
      <c r="G27" s="51">
        <f>'Survival Rates'!D31</f>
        <v>0.9983443775302624</v>
      </c>
      <c r="H27" s="19">
        <f>F27*G27</f>
        <v>215.18332330408253</v>
      </c>
      <c r="J27" s="47"/>
      <c r="K27" s="47"/>
      <c r="L27" s="47"/>
      <c r="M27" s="4" t="s">
        <v>61</v>
      </c>
      <c r="N27" s="19">
        <f>100/(N23+100)*P21</f>
        <v>204.8277406045083</v>
      </c>
      <c r="O27" s="51">
        <f>'Survival Rates'!F31</f>
        <v>0.9983443775302624</v>
      </c>
      <c r="P27" s="19">
        <f>N27*O27</f>
        <v>204.4886231947379</v>
      </c>
    </row>
    <row r="28" spans="6:14" ht="12.75">
      <c r="F28" s="52"/>
      <c r="N28" s="52"/>
    </row>
    <row r="30" spans="2:10" ht="12.75">
      <c r="B30" s="3" t="s">
        <v>130</v>
      </c>
      <c r="J30" s="3" t="s">
        <v>131</v>
      </c>
    </row>
    <row r="31" spans="2:10" ht="12.75">
      <c r="B31" s="3" t="s">
        <v>57</v>
      </c>
      <c r="J31" s="3" t="s">
        <v>57</v>
      </c>
    </row>
    <row r="32" spans="2:16" ht="12.75">
      <c r="B32" s="41"/>
      <c r="C32" s="29" t="s">
        <v>58</v>
      </c>
      <c r="D32" s="29"/>
      <c r="E32" s="29" t="s">
        <v>58</v>
      </c>
      <c r="F32" s="42"/>
      <c r="G32" s="42"/>
      <c r="H32" s="29" t="s">
        <v>59</v>
      </c>
      <c r="J32" s="41"/>
      <c r="K32" s="29" t="s">
        <v>58</v>
      </c>
      <c r="L32" s="29"/>
      <c r="M32" s="29" t="s">
        <v>58</v>
      </c>
      <c r="N32" s="42"/>
      <c r="O32" s="42"/>
      <c r="P32" s="29" t="s">
        <v>59</v>
      </c>
    </row>
    <row r="33" spans="2:16" ht="12.75">
      <c r="B33" s="29" t="s">
        <v>60</v>
      </c>
      <c r="C33" s="29" t="s">
        <v>61</v>
      </c>
      <c r="D33" s="29" t="s">
        <v>60</v>
      </c>
      <c r="E33" s="29" t="s">
        <v>61</v>
      </c>
      <c r="F33" s="29" t="s">
        <v>62</v>
      </c>
      <c r="G33" s="29" t="s">
        <v>63</v>
      </c>
      <c r="H33" s="29" t="s">
        <v>64</v>
      </c>
      <c r="J33" s="29" t="s">
        <v>60</v>
      </c>
      <c r="K33" s="29" t="s">
        <v>61</v>
      </c>
      <c r="L33" s="29" t="s">
        <v>60</v>
      </c>
      <c r="M33" s="29" t="s">
        <v>61</v>
      </c>
      <c r="N33" s="29" t="s">
        <v>62</v>
      </c>
      <c r="O33" s="29" t="s">
        <v>63</v>
      </c>
      <c r="P33" s="29" t="s">
        <v>64</v>
      </c>
    </row>
    <row r="34" spans="2:16" ht="12.75">
      <c r="B34" s="29">
        <v>1990</v>
      </c>
      <c r="C34" s="29">
        <v>1990</v>
      </c>
      <c r="D34" s="29">
        <v>1995</v>
      </c>
      <c r="E34" s="29">
        <v>1995</v>
      </c>
      <c r="F34" s="29" t="s">
        <v>65</v>
      </c>
      <c r="G34" s="29" t="s">
        <v>66</v>
      </c>
      <c r="H34" s="29" t="s">
        <v>67</v>
      </c>
      <c r="J34" s="29">
        <v>1995</v>
      </c>
      <c r="K34" s="29">
        <v>1995</v>
      </c>
      <c r="L34" s="29">
        <v>2000</v>
      </c>
      <c r="M34" s="29">
        <v>2000</v>
      </c>
      <c r="N34" s="29" t="s">
        <v>65</v>
      </c>
      <c r="O34" s="29" t="s">
        <v>66</v>
      </c>
      <c r="P34" s="29" t="s">
        <v>67</v>
      </c>
    </row>
    <row r="35" spans="2:16" ht="12.75">
      <c r="B35" s="42" t="s">
        <v>10</v>
      </c>
      <c r="C35" s="88">
        <f>'Observed Data'!D35</f>
        <v>53</v>
      </c>
      <c r="D35" s="42" t="s">
        <v>11</v>
      </c>
      <c r="E35" s="89">
        <f>'Observed Data'!E36</f>
        <v>59.53661666008686</v>
      </c>
      <c r="F35" s="44">
        <f>AVERAGE(C35,E35)</f>
        <v>56.268308330043425</v>
      </c>
      <c r="G35" s="90">
        <f>'Fertility Rates'!I23</f>
        <v>0.027499999999999997</v>
      </c>
      <c r="H35" s="19">
        <f>F35*G35</f>
        <v>1.547378479076194</v>
      </c>
      <c r="J35" s="42" t="s">
        <v>10</v>
      </c>
      <c r="K35" s="88">
        <f>'Observed Data'!E35</f>
        <v>68.98687327279906</v>
      </c>
      <c r="L35" s="42" t="s">
        <v>11</v>
      </c>
      <c r="M35" s="89">
        <f>'Observed Data'!F36</f>
        <v>36</v>
      </c>
      <c r="N35" s="44">
        <f>AVERAGE(K35,M35)</f>
        <v>52.49343663639953</v>
      </c>
      <c r="O35" s="90">
        <f>'Fertility Rates'!J23</f>
        <v>0.027499999999999997</v>
      </c>
      <c r="P35" s="19">
        <f>N35*O35</f>
        <v>1.443569507500987</v>
      </c>
    </row>
    <row r="36" spans="2:16" ht="12.75">
      <c r="B36" s="42" t="s">
        <v>11</v>
      </c>
      <c r="C36" s="88">
        <f>'Observed Data'!D36</f>
        <v>49</v>
      </c>
      <c r="D36" s="42" t="s">
        <v>12</v>
      </c>
      <c r="E36" s="89">
        <f>'Observed Data'!E37</f>
        <v>41.58112909593367</v>
      </c>
      <c r="F36" s="44">
        <f aca="true" t="shared" si="4" ref="F36:F42">AVERAGE(C36,E36)</f>
        <v>45.29056454796684</v>
      </c>
      <c r="G36" s="90">
        <f>'Fertility Rates'!I24</f>
        <v>0.605</v>
      </c>
      <c r="H36" s="19">
        <f aca="true" t="shared" si="5" ref="H36:H42">F36*G36</f>
        <v>27.400791551519937</v>
      </c>
      <c r="J36" s="42" t="s">
        <v>11</v>
      </c>
      <c r="K36" s="88">
        <f>'Observed Data'!E36</f>
        <v>59.53661666008686</v>
      </c>
      <c r="L36" s="42" t="s">
        <v>12</v>
      </c>
      <c r="M36" s="89">
        <f>'Observed Data'!F37</f>
        <v>37</v>
      </c>
      <c r="N36" s="44">
        <f aca="true" t="shared" si="6" ref="N36:N42">AVERAGE(K36,M36)</f>
        <v>48.268308330043425</v>
      </c>
      <c r="O36" s="90">
        <f>'Fertility Rates'!J24</f>
        <v>0.605</v>
      </c>
      <c r="P36" s="19">
        <f aca="true" t="shared" si="7" ref="P36:P42">N36*O36</f>
        <v>29.20232653967627</v>
      </c>
    </row>
    <row r="37" spans="2:16" ht="12.75">
      <c r="B37" s="42" t="s">
        <v>12</v>
      </c>
      <c r="C37" s="88">
        <f>'Observed Data'!D37</f>
        <v>40</v>
      </c>
      <c r="D37" s="42" t="s">
        <v>13</v>
      </c>
      <c r="E37" s="89">
        <f>'Observed Data'!E38</f>
        <v>53.86646269245953</v>
      </c>
      <c r="F37" s="44">
        <f t="shared" si="4"/>
        <v>46.93323134622976</v>
      </c>
      <c r="G37" s="90">
        <f>'Fertility Rates'!I25</f>
        <v>0.8955</v>
      </c>
      <c r="H37" s="19">
        <f t="shared" si="5"/>
        <v>42.028708670548745</v>
      </c>
      <c r="J37" s="42" t="s">
        <v>12</v>
      </c>
      <c r="K37" s="88">
        <f>'Observed Data'!E37</f>
        <v>41.58112909593367</v>
      </c>
      <c r="L37" s="42" t="s">
        <v>13</v>
      </c>
      <c r="M37" s="89">
        <f>'Observed Data'!F38</f>
        <v>35</v>
      </c>
      <c r="N37" s="44">
        <f t="shared" si="6"/>
        <v>38.29056454796684</v>
      </c>
      <c r="O37" s="90">
        <f>'Fertility Rates'!J25</f>
        <v>0.8955</v>
      </c>
      <c r="P37" s="19">
        <f t="shared" si="7"/>
        <v>34.2892005527043</v>
      </c>
    </row>
    <row r="38" spans="2:16" ht="12.75">
      <c r="B38" s="42" t="s">
        <v>13</v>
      </c>
      <c r="C38" s="88">
        <f>'Observed Data'!D38</f>
        <v>50</v>
      </c>
      <c r="D38" s="42" t="s">
        <v>14</v>
      </c>
      <c r="E38" s="89">
        <f>'Observed Data'!E39</f>
        <v>52.92143703118831</v>
      </c>
      <c r="F38" s="44">
        <f t="shared" si="4"/>
        <v>51.46071851559415</v>
      </c>
      <c r="G38" s="90">
        <f>'Fertility Rates'!I26</f>
        <v>0.6520000000000001</v>
      </c>
      <c r="H38" s="19">
        <f t="shared" si="5"/>
        <v>33.552388472167394</v>
      </c>
      <c r="J38" s="42" t="s">
        <v>13</v>
      </c>
      <c r="K38" s="88">
        <f>'Observed Data'!E38</f>
        <v>53.86646269245953</v>
      </c>
      <c r="L38" s="42" t="s">
        <v>14</v>
      </c>
      <c r="M38" s="89">
        <f>'Observed Data'!F39</f>
        <v>29</v>
      </c>
      <c r="N38" s="44">
        <f t="shared" si="6"/>
        <v>41.43323134622976</v>
      </c>
      <c r="O38" s="90">
        <f>'Fertility Rates'!J26</f>
        <v>0.6520000000000001</v>
      </c>
      <c r="P38" s="19">
        <f t="shared" si="7"/>
        <v>27.01446683774181</v>
      </c>
    </row>
    <row r="39" spans="2:16" ht="12.75">
      <c r="B39" s="42" t="s">
        <v>14</v>
      </c>
      <c r="C39" s="88">
        <f>'Observed Data'!D39</f>
        <v>51</v>
      </c>
      <c r="D39" s="42" t="s">
        <v>15</v>
      </c>
      <c r="E39" s="89">
        <f>'Observed Data'!E40</f>
        <v>43.47118041847611</v>
      </c>
      <c r="F39" s="44">
        <f t="shared" si="4"/>
        <v>47.235590209238055</v>
      </c>
      <c r="G39" s="90">
        <f>'Fertility Rates'!I27</f>
        <v>0.423</v>
      </c>
      <c r="H39" s="19">
        <f t="shared" si="5"/>
        <v>19.980654658507696</v>
      </c>
      <c r="J39" s="42" t="s">
        <v>14</v>
      </c>
      <c r="K39" s="88">
        <f>'Observed Data'!E39</f>
        <v>52.92143703118831</v>
      </c>
      <c r="L39" s="42" t="s">
        <v>15</v>
      </c>
      <c r="M39" s="89">
        <f>'Observed Data'!F40</f>
        <v>53</v>
      </c>
      <c r="N39" s="44">
        <f t="shared" si="6"/>
        <v>52.96071851559415</v>
      </c>
      <c r="O39" s="90">
        <f>'Fertility Rates'!J27</f>
        <v>0.423</v>
      </c>
      <c r="P39" s="19">
        <f t="shared" si="7"/>
        <v>22.402383932096324</v>
      </c>
    </row>
    <row r="40" spans="2:16" ht="12.75">
      <c r="B40" s="42" t="s">
        <v>15</v>
      </c>
      <c r="C40" s="88">
        <f>'Observed Data'!D40</f>
        <v>36</v>
      </c>
      <c r="D40" s="42" t="s">
        <v>16</v>
      </c>
      <c r="E40" s="89">
        <f>'Observed Data'!E41</f>
        <v>35.910975128306355</v>
      </c>
      <c r="F40" s="44">
        <f t="shared" si="4"/>
        <v>35.955487564153174</v>
      </c>
      <c r="G40" s="90">
        <f>'Fertility Rates'!I28</f>
        <v>0.19350000000000003</v>
      </c>
      <c r="H40" s="19">
        <f t="shared" si="5"/>
        <v>6.95738684366364</v>
      </c>
      <c r="J40" s="42" t="s">
        <v>15</v>
      </c>
      <c r="K40" s="88">
        <f>'Observed Data'!E40</f>
        <v>43.47118041847611</v>
      </c>
      <c r="L40" s="42" t="s">
        <v>16</v>
      </c>
      <c r="M40" s="89">
        <f>'Observed Data'!F41</f>
        <v>55</v>
      </c>
      <c r="N40" s="44">
        <f t="shared" si="6"/>
        <v>49.235590209238055</v>
      </c>
      <c r="O40" s="90">
        <f>'Fertility Rates'!J28</f>
        <v>0.19350000000000003</v>
      </c>
      <c r="P40" s="19">
        <f t="shared" si="7"/>
        <v>9.527086705487566</v>
      </c>
    </row>
    <row r="41" spans="2:16" ht="12.75">
      <c r="B41" s="42" t="s">
        <v>16</v>
      </c>
      <c r="C41" s="88">
        <f>'Observed Data'!D41</f>
        <v>29</v>
      </c>
      <c r="D41" s="42" t="s">
        <v>17</v>
      </c>
      <c r="E41" s="89">
        <f>'Observed Data'!E42</f>
        <v>23.6256415317805</v>
      </c>
      <c r="F41" s="44">
        <f t="shared" si="4"/>
        <v>26.31282076589025</v>
      </c>
      <c r="G41" s="90">
        <f>'Fertility Rates'!I29</f>
        <v>0.0435</v>
      </c>
      <c r="H41" s="19">
        <f t="shared" si="5"/>
        <v>1.1446077033162259</v>
      </c>
      <c r="J41" s="42" t="s">
        <v>16</v>
      </c>
      <c r="K41" s="88">
        <f>'Observed Data'!E41</f>
        <v>35.910975128306355</v>
      </c>
      <c r="L41" s="42" t="s">
        <v>17</v>
      </c>
      <c r="M41" s="89">
        <f>'Observed Data'!F42</f>
        <v>43</v>
      </c>
      <c r="N41" s="44">
        <f t="shared" si="6"/>
        <v>39.455487564153174</v>
      </c>
      <c r="O41" s="90">
        <f>'Fertility Rates'!J29</f>
        <v>0.0435</v>
      </c>
      <c r="P41" s="19">
        <f t="shared" si="7"/>
        <v>1.7163137090406628</v>
      </c>
    </row>
    <row r="42" spans="2:16" ht="12.75">
      <c r="B42" s="42" t="s">
        <v>17</v>
      </c>
      <c r="C42" s="88">
        <f>'Observed Data'!D42</f>
        <v>19</v>
      </c>
      <c r="D42" s="46" t="s">
        <v>18</v>
      </c>
      <c r="E42" s="89">
        <f>'Observed Data'!E43</f>
        <v>26.46071851559416</v>
      </c>
      <c r="F42" s="44">
        <f t="shared" si="4"/>
        <v>22.73035925779708</v>
      </c>
      <c r="G42" s="90">
        <f>'Fertility Rates'!I30</f>
        <v>0.0025</v>
      </c>
      <c r="H42" s="19">
        <f t="shared" si="5"/>
        <v>0.0568258981444927</v>
      </c>
      <c r="J42" s="42" t="s">
        <v>17</v>
      </c>
      <c r="K42" s="88">
        <f>'Observed Data'!E42</f>
        <v>23.6256415317805</v>
      </c>
      <c r="L42" s="46" t="s">
        <v>18</v>
      </c>
      <c r="M42" s="89">
        <f>'Observed Data'!F43</f>
        <v>43</v>
      </c>
      <c r="N42" s="44">
        <f t="shared" si="6"/>
        <v>33.31282076589025</v>
      </c>
      <c r="O42" s="90">
        <f>'Fertility Rates'!J30</f>
        <v>0.0025</v>
      </c>
      <c r="P42" s="19">
        <f t="shared" si="7"/>
        <v>0.08328205191472562</v>
      </c>
    </row>
    <row r="43" spans="2:16" ht="12.75">
      <c r="B43" s="47" t="s">
        <v>53</v>
      </c>
      <c r="C43" s="44">
        <f>SUM(C35:C42)</f>
        <v>327</v>
      </c>
      <c r="D43" s="44"/>
      <c r="E43" s="44">
        <f>SUM(E35:E42)</f>
        <v>337.37416107382546</v>
      </c>
      <c r="F43" s="44">
        <f>SUM(F35:F42)</f>
        <v>332.18708053691273</v>
      </c>
      <c r="G43" s="44"/>
      <c r="H43" s="44">
        <f>SUM(H35:H42)</f>
        <v>132.66874227694436</v>
      </c>
      <c r="J43" s="47" t="s">
        <v>53</v>
      </c>
      <c r="K43" s="44">
        <f>SUM(K35:K42)</f>
        <v>379.9003158310304</v>
      </c>
      <c r="L43" s="44"/>
      <c r="M43" s="44">
        <f>SUM(M35:M42)</f>
        <v>331</v>
      </c>
      <c r="N43" s="44">
        <f>SUM(N35:N42)</f>
        <v>355.45015791551515</v>
      </c>
      <c r="O43" s="44"/>
      <c r="P43" s="44">
        <f>SUM(P35:P42)</f>
        <v>125.67862983616264</v>
      </c>
    </row>
    <row r="44" spans="2:16" ht="12.75">
      <c r="B44" s="47"/>
      <c r="C44" s="47"/>
      <c r="D44" s="47"/>
      <c r="E44" s="47"/>
      <c r="F44" s="47"/>
      <c r="G44" s="47"/>
      <c r="H44" s="47"/>
      <c r="J44" s="47"/>
      <c r="K44" s="47"/>
      <c r="L44" s="47"/>
      <c r="M44" s="47"/>
      <c r="N44" s="47"/>
      <c r="O44" s="47"/>
      <c r="P44" s="47"/>
    </row>
    <row r="45" spans="2:16" ht="12.75">
      <c r="B45" s="47"/>
      <c r="C45" s="47"/>
      <c r="D45" s="47"/>
      <c r="E45" s="4" t="s">
        <v>68</v>
      </c>
      <c r="F45" s="91">
        <f>'Fertility Rates'!$F$32</f>
        <v>103</v>
      </c>
      <c r="G45" s="47"/>
      <c r="H45" s="47"/>
      <c r="J45" s="47"/>
      <c r="K45" s="47"/>
      <c r="L45" s="47"/>
      <c r="M45" s="4" t="s">
        <v>68</v>
      </c>
      <c r="N45" s="91">
        <f>'Fertility Rates'!$F$32</f>
        <v>103</v>
      </c>
      <c r="O45" s="47"/>
      <c r="P45" s="47"/>
    </row>
    <row r="46" spans="2:16" ht="12.75">
      <c r="B46" s="47"/>
      <c r="C46" s="47"/>
      <c r="D46" s="47"/>
      <c r="E46" s="4"/>
      <c r="F46" s="47"/>
      <c r="G46" s="4" t="s">
        <v>69</v>
      </c>
      <c r="H46" s="47"/>
      <c r="J46" s="47"/>
      <c r="K46" s="47"/>
      <c r="L46" s="47"/>
      <c r="M46" s="4"/>
      <c r="N46" s="47"/>
      <c r="O46" s="4" t="s">
        <v>69</v>
      </c>
      <c r="P46" s="47"/>
    </row>
    <row r="47" spans="2:16" ht="12.75">
      <c r="B47" s="47"/>
      <c r="C47" s="47"/>
      <c r="D47" s="47"/>
      <c r="E47" s="4"/>
      <c r="F47" s="47"/>
      <c r="G47" s="4" t="s">
        <v>70</v>
      </c>
      <c r="H47" s="4" t="s">
        <v>71</v>
      </c>
      <c r="J47" s="47"/>
      <c r="K47" s="47"/>
      <c r="L47" s="47"/>
      <c r="M47" s="4"/>
      <c r="N47" s="47"/>
      <c r="O47" s="4" t="s">
        <v>70</v>
      </c>
      <c r="P47" s="4" t="s">
        <v>71</v>
      </c>
    </row>
    <row r="48" spans="2:16" ht="12.75">
      <c r="B48" s="47"/>
      <c r="C48" s="47"/>
      <c r="D48" s="47"/>
      <c r="E48" s="4" t="s">
        <v>72</v>
      </c>
      <c r="F48" s="19">
        <f>F45/(100+F45)*H43</f>
        <v>67.3146820419964</v>
      </c>
      <c r="G48" s="51">
        <f>'Survival Rates'!D97</f>
        <v>0.9959253773609892</v>
      </c>
      <c r="H48" s="19">
        <f>F48*G48</f>
        <v>67.04040011461028</v>
      </c>
      <c r="J48" s="47"/>
      <c r="K48" s="47"/>
      <c r="L48" s="47"/>
      <c r="M48" s="4" t="s">
        <v>72</v>
      </c>
      <c r="N48" s="19">
        <f>N45/(100+N45)*P43</f>
        <v>63.767974744456914</v>
      </c>
      <c r="O48" s="51">
        <f>'Survival Rates'!F97</f>
        <v>0.9959253773609892</v>
      </c>
      <c r="P48" s="19">
        <f>N48*O48</f>
        <v>63.50814431091928</v>
      </c>
    </row>
    <row r="49" spans="2:16" ht="12.75">
      <c r="B49" s="47"/>
      <c r="C49" s="47"/>
      <c r="D49" s="47"/>
      <c r="E49" s="4" t="s">
        <v>61</v>
      </c>
      <c r="F49" s="19">
        <f>100/(F45+100)*H43</f>
        <v>65.35406023494797</v>
      </c>
      <c r="G49" s="51">
        <f>'Survival Rates'!D75</f>
        <v>0.9969687057470658</v>
      </c>
      <c r="H49" s="19">
        <f>F49*G49</f>
        <v>65.15595284775185</v>
      </c>
      <c r="J49" s="47"/>
      <c r="K49" s="47"/>
      <c r="L49" s="47"/>
      <c r="M49" s="4" t="s">
        <v>61</v>
      </c>
      <c r="N49" s="19">
        <f>100/(N45+100)*P43</f>
        <v>61.910655091705735</v>
      </c>
      <c r="O49" s="51">
        <f>'Survival Rates'!F75</f>
        <v>0.9969687057470658</v>
      </c>
      <c r="P49" s="19">
        <f>N49*O49</f>
        <v>61.72298567873085</v>
      </c>
    </row>
  </sheetData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0.28125" style="0" customWidth="1"/>
    <col min="4" max="4" width="12.140625" style="0" customWidth="1"/>
    <col min="5" max="5" width="12.00390625" style="0" customWidth="1"/>
    <col min="6" max="6" width="11.28125" style="0" customWidth="1"/>
    <col min="7" max="7" width="10.28125" style="0" customWidth="1"/>
    <col min="8" max="8" width="13.7109375" style="0" customWidth="1"/>
    <col min="11" max="11" width="12.57421875" style="0" customWidth="1"/>
    <col min="12" max="12" width="10.28125" style="0" customWidth="1"/>
    <col min="13" max="14" width="12.00390625" style="0" customWidth="1"/>
    <col min="16" max="16" width="12.57421875" style="0" customWidth="1"/>
    <col min="17" max="17" width="17.28125" style="0" customWidth="1"/>
    <col min="18" max="18" width="12.00390625" style="0" customWidth="1"/>
    <col min="19" max="19" width="13.7109375" style="0" customWidth="1"/>
    <col min="22" max="22" width="12.57421875" style="0" customWidth="1"/>
    <col min="23" max="23" width="9.421875" style="0" customWidth="1"/>
    <col min="24" max="24" width="13.7109375" style="0" customWidth="1"/>
    <col min="25" max="25" width="12.00390625" style="0" customWidth="1"/>
    <col min="27" max="27" width="12.57421875" style="0" customWidth="1"/>
    <col min="28" max="29" width="12.00390625" style="0" customWidth="1"/>
    <col min="30" max="30" width="12.421875" style="0" customWidth="1"/>
    <col min="31" max="31" width="10.7109375" style="0" customWidth="1"/>
  </cols>
  <sheetData>
    <row r="1" spans="1:30" ht="17.25">
      <c r="A1" s="1" t="s">
        <v>90</v>
      </c>
      <c r="R1" s="21"/>
      <c r="S1" s="21"/>
      <c r="AC1" s="21"/>
      <c r="AD1" s="21"/>
    </row>
    <row r="2" spans="1:30" ht="17.25">
      <c r="A2" s="1" t="s">
        <v>132</v>
      </c>
      <c r="R2" s="21"/>
      <c r="S2" s="21"/>
      <c r="AC2" s="21"/>
      <c r="AD2" s="21"/>
    </row>
    <row r="3" spans="1:30" ht="17.25">
      <c r="A3" s="1" t="s">
        <v>125</v>
      </c>
      <c r="R3" s="21"/>
      <c r="S3" s="21"/>
      <c r="AC3" s="21"/>
      <c r="AD3" s="21"/>
    </row>
    <row r="4" spans="1:30" ht="17.25">
      <c r="A4" s="1"/>
      <c r="R4" s="21"/>
      <c r="S4" s="21"/>
      <c r="AC4" s="21"/>
      <c r="AD4" s="21"/>
    </row>
    <row r="5" spans="1:30" ht="17.25">
      <c r="A5" s="1"/>
      <c r="C5" s="2"/>
      <c r="D5" s="3" t="s">
        <v>114</v>
      </c>
      <c r="E5" s="21"/>
      <c r="F5" s="21"/>
      <c r="G5" s="21"/>
      <c r="H5" s="3"/>
      <c r="R5" s="21"/>
      <c r="S5" s="21"/>
      <c r="AC5" s="21"/>
      <c r="AD5" s="21"/>
    </row>
    <row r="6" spans="1:30" ht="17.25">
      <c r="A6" s="1"/>
      <c r="C6" s="55"/>
      <c r="D6" s="3" t="s">
        <v>133</v>
      </c>
      <c r="E6" s="21"/>
      <c r="F6" s="21"/>
      <c r="G6" s="21"/>
      <c r="H6" s="3"/>
      <c r="R6" s="21"/>
      <c r="S6" s="21"/>
      <c r="AC6" s="21"/>
      <c r="AD6" s="21"/>
    </row>
    <row r="7" spans="1:30" ht="17.25">
      <c r="A7" s="1"/>
      <c r="C7" s="56"/>
      <c r="D7" s="3" t="s">
        <v>127</v>
      </c>
      <c r="E7" s="21"/>
      <c r="F7" s="21"/>
      <c r="G7" s="21"/>
      <c r="H7" s="3"/>
      <c r="R7" s="21"/>
      <c r="S7" s="21"/>
      <c r="AC7" s="21"/>
      <c r="AD7" s="21"/>
    </row>
    <row r="8" spans="1:30" ht="17.25">
      <c r="A8" s="1"/>
      <c r="R8" s="21"/>
      <c r="S8" s="21"/>
      <c r="AC8" s="21"/>
      <c r="AD8" s="21"/>
    </row>
    <row r="9" spans="3:30" ht="12.75">
      <c r="C9" s="3" t="s">
        <v>134</v>
      </c>
      <c r="K9" s="3" t="s">
        <v>5</v>
      </c>
      <c r="R9" s="21"/>
      <c r="S9" s="21"/>
      <c r="V9" s="3" t="s">
        <v>5</v>
      </c>
      <c r="AC9" s="21"/>
      <c r="AD9" s="21"/>
    </row>
    <row r="10" spans="4:30" ht="12.75">
      <c r="D10" s="29" t="s">
        <v>44</v>
      </c>
      <c r="E10" s="29" t="s">
        <v>44</v>
      </c>
      <c r="K10" s="29"/>
      <c r="L10" s="29" t="s">
        <v>39</v>
      </c>
      <c r="N10" s="29"/>
      <c r="O10" s="29"/>
      <c r="P10" s="29" t="s">
        <v>135</v>
      </c>
      <c r="Q10" s="29" t="s">
        <v>136</v>
      </c>
      <c r="R10" s="53" t="s">
        <v>137</v>
      </c>
      <c r="S10" s="53" t="s">
        <v>44</v>
      </c>
      <c r="V10" s="29"/>
      <c r="W10" s="29" t="s">
        <v>39</v>
      </c>
      <c r="Y10" s="29"/>
      <c r="Z10" s="29"/>
      <c r="AA10" s="29" t="s">
        <v>135</v>
      </c>
      <c r="AB10" s="29" t="s">
        <v>136</v>
      </c>
      <c r="AC10" s="53" t="s">
        <v>137</v>
      </c>
      <c r="AD10" s="53" t="s">
        <v>44</v>
      </c>
    </row>
    <row r="11" spans="4:34" ht="12.75">
      <c r="D11" s="29" t="s">
        <v>48</v>
      </c>
      <c r="E11" s="29" t="s">
        <v>48</v>
      </c>
      <c r="K11" s="29" t="s">
        <v>40</v>
      </c>
      <c r="L11" s="29" t="s">
        <v>41</v>
      </c>
      <c r="M11" s="29" t="s">
        <v>42</v>
      </c>
      <c r="N11" s="29"/>
      <c r="O11" s="29"/>
      <c r="P11" s="29" t="s">
        <v>43</v>
      </c>
      <c r="Q11" s="29" t="s">
        <v>39</v>
      </c>
      <c r="R11" s="53" t="s">
        <v>44</v>
      </c>
      <c r="S11" s="53" t="s">
        <v>48</v>
      </c>
      <c r="V11" s="29" t="s">
        <v>40</v>
      </c>
      <c r="W11" s="29" t="s">
        <v>41</v>
      </c>
      <c r="X11" s="29" t="s">
        <v>42</v>
      </c>
      <c r="Y11" s="29"/>
      <c r="Z11" s="29"/>
      <c r="AA11" s="29" t="s">
        <v>43</v>
      </c>
      <c r="AB11" s="29" t="s">
        <v>39</v>
      </c>
      <c r="AC11" s="53" t="s">
        <v>44</v>
      </c>
      <c r="AD11" s="53" t="s">
        <v>48</v>
      </c>
      <c r="AH11" s="3" t="s">
        <v>138</v>
      </c>
    </row>
    <row r="12" spans="4:37" ht="27" customHeight="1">
      <c r="D12" s="29" t="s">
        <v>139</v>
      </c>
      <c r="E12" s="29" t="s">
        <v>140</v>
      </c>
      <c r="F12" s="92" t="s">
        <v>141</v>
      </c>
      <c r="G12" s="4" t="s">
        <v>142</v>
      </c>
      <c r="H12" s="4" t="s">
        <v>143</v>
      </c>
      <c r="K12" s="29" t="s">
        <v>46</v>
      </c>
      <c r="L12" s="29" t="s">
        <v>144</v>
      </c>
      <c r="M12" s="29">
        <v>1990</v>
      </c>
      <c r="N12" s="29"/>
      <c r="O12" s="29"/>
      <c r="P12" s="29">
        <v>1995</v>
      </c>
      <c r="Q12" s="29">
        <v>1995</v>
      </c>
      <c r="R12" s="53" t="s">
        <v>139</v>
      </c>
      <c r="S12" s="53" t="s">
        <v>139</v>
      </c>
      <c r="V12" s="29" t="s">
        <v>46</v>
      </c>
      <c r="W12" s="29" t="s">
        <v>145</v>
      </c>
      <c r="X12" s="29">
        <v>1995</v>
      </c>
      <c r="Y12" s="29"/>
      <c r="Z12" s="29"/>
      <c r="AA12" s="29">
        <v>2000</v>
      </c>
      <c r="AB12" s="29">
        <v>2000</v>
      </c>
      <c r="AC12" s="53" t="s">
        <v>140</v>
      </c>
      <c r="AD12" s="53" t="s">
        <v>140</v>
      </c>
      <c r="AH12" s="93" t="s">
        <v>6</v>
      </c>
      <c r="AI12" s="93" t="s">
        <v>5</v>
      </c>
      <c r="AJ12" s="93" t="s">
        <v>28</v>
      </c>
      <c r="AK12" s="93" t="s">
        <v>27</v>
      </c>
    </row>
    <row r="13" spans="3:37" ht="13.5">
      <c r="C13" s="94" t="s">
        <v>8</v>
      </c>
      <c r="D13" s="95">
        <f aca="true" t="shared" si="0" ref="D13:D30">S13</f>
        <v>0.045230196880610904</v>
      </c>
      <c r="E13" s="95">
        <f aca="true" t="shared" si="1" ref="E13:E30">AD13</f>
        <v>0.03673249243851035</v>
      </c>
      <c r="F13" s="96">
        <f>G13+H13</f>
        <v>0.04098134465956063</v>
      </c>
      <c r="G13" s="36">
        <f>AVERAGE(D13:E13)</f>
        <v>0.04098134465956063</v>
      </c>
      <c r="H13" s="97">
        <v>0</v>
      </c>
      <c r="I13" s="98"/>
      <c r="K13" s="99"/>
      <c r="L13" s="100"/>
      <c r="M13" s="101"/>
      <c r="N13" s="101"/>
      <c r="O13" s="101" t="s">
        <v>8</v>
      </c>
      <c r="P13" s="102">
        <f>'Babies '90-'95, '95-'00'!H27</f>
        <v>215.18332330408253</v>
      </c>
      <c r="Q13" s="102">
        <f>'Observed Data'!E10</f>
        <v>224.91610738255034</v>
      </c>
      <c r="R13" s="103">
        <f>Q13-P13</f>
        <v>9.732784078467802</v>
      </c>
      <c r="S13" s="104">
        <f>R13/P13</f>
        <v>0.045230196880610904</v>
      </c>
      <c r="V13" s="99"/>
      <c r="W13" s="100"/>
      <c r="X13" s="101"/>
      <c r="Y13" s="101"/>
      <c r="Z13" s="101" t="s">
        <v>8</v>
      </c>
      <c r="AA13" s="102">
        <f>'Babies '90-'95, '95-'00'!P27</f>
        <v>204.4886231947379</v>
      </c>
      <c r="AB13" s="102">
        <f>'Observed Data'!F10</f>
        <v>212</v>
      </c>
      <c r="AC13" s="103">
        <f>AB13-AA13</f>
        <v>7.511376805262103</v>
      </c>
      <c r="AD13" s="104">
        <f>AC13/AA13</f>
        <v>0.03673249243851035</v>
      </c>
      <c r="AG13" s="105" t="s">
        <v>8</v>
      </c>
      <c r="AH13" s="36">
        <f aca="true" t="shared" si="2" ref="AH13:AH30">F39</f>
        <v>0.011090713690115746</v>
      </c>
      <c r="AI13" s="36">
        <f aca="true" t="shared" si="3" ref="AI13:AI30">F13</f>
        <v>0.04098134465956063</v>
      </c>
      <c r="AJ13" s="36">
        <f aca="true" t="shared" si="4" ref="AJ13:AJ30">F91</f>
        <v>-0.11500197817477212</v>
      </c>
      <c r="AK13" s="36">
        <f aca="true" t="shared" si="5" ref="AK13:AK30">F65</f>
        <v>-0.12096013124399915</v>
      </c>
    </row>
    <row r="14" spans="3:37" ht="12.75">
      <c r="C14" s="106" t="s">
        <v>9</v>
      </c>
      <c r="D14" s="107">
        <f t="shared" si="0"/>
        <v>0.21641606057358234</v>
      </c>
      <c r="E14" s="107">
        <f t="shared" si="1"/>
        <v>-0.029142346507597946</v>
      </c>
      <c r="F14" s="108">
        <f>G14+H14</f>
        <v>0.0936368570329922</v>
      </c>
      <c r="G14" s="36">
        <f aca="true" t="shared" si="6" ref="G14:G30">AVERAGE(D14:E14)</f>
        <v>0.0936368570329922</v>
      </c>
      <c r="H14" s="97">
        <v>0</v>
      </c>
      <c r="I14" s="98"/>
      <c r="K14" s="106" t="s">
        <v>8</v>
      </c>
      <c r="L14" s="109">
        <f>'Observed Data'!D10</f>
        <v>214</v>
      </c>
      <c r="M14" s="110">
        <f>'Survival Rates'!D31</f>
        <v>0.9983443775302624</v>
      </c>
      <c r="N14" s="105" t="s">
        <v>50</v>
      </c>
      <c r="O14" s="105" t="s">
        <v>9</v>
      </c>
      <c r="P14" s="19">
        <f>L14*M14</f>
        <v>213.64569679147615</v>
      </c>
      <c r="Q14" s="111">
        <f>'Observed Data'!E11</f>
        <v>259.88205684958547</v>
      </c>
      <c r="R14" s="112">
        <f aca="true" t="shared" si="7" ref="R14:R30">Q14-P14</f>
        <v>46.23636005810931</v>
      </c>
      <c r="S14" s="113">
        <f aca="true" t="shared" si="8" ref="S14:S30">R14/P14</f>
        <v>0.21641606057358234</v>
      </c>
      <c r="V14" s="106" t="s">
        <v>8</v>
      </c>
      <c r="W14" s="109">
        <f>'Observed Data'!E10</f>
        <v>224.91610738255034</v>
      </c>
      <c r="X14" s="110">
        <f>'Survival Rates'!F31</f>
        <v>0.9983443775302624</v>
      </c>
      <c r="Y14" s="105" t="s">
        <v>50</v>
      </c>
      <c r="Z14" s="105" t="s">
        <v>9</v>
      </c>
      <c r="AA14" s="19">
        <f>W14*X14</f>
        <v>224.54373122136187</v>
      </c>
      <c r="AB14" s="111">
        <f>'Observed Data'!F11</f>
        <v>218</v>
      </c>
      <c r="AC14" s="112">
        <f aca="true" t="shared" si="9" ref="AC14:AC30">AB14-AA14</f>
        <v>-6.543731221361867</v>
      </c>
      <c r="AD14" s="113">
        <f aca="true" t="shared" si="10" ref="AD14:AD30">AC14/AA14</f>
        <v>-0.029142346507597946</v>
      </c>
      <c r="AG14" s="105" t="s">
        <v>9</v>
      </c>
      <c r="AH14" s="36">
        <f t="shared" si="2"/>
        <v>0.15454543175492447</v>
      </c>
      <c r="AI14" s="36">
        <f t="shared" si="3"/>
        <v>0.0936368570329922</v>
      </c>
      <c r="AJ14" s="36">
        <f t="shared" si="4"/>
        <v>-0.21528780552978286</v>
      </c>
      <c r="AK14" s="36">
        <f t="shared" si="5"/>
        <v>-0.3579233087409902</v>
      </c>
    </row>
    <row r="15" spans="3:37" ht="12.75">
      <c r="C15" s="106" t="s">
        <v>10</v>
      </c>
      <c r="D15" s="107">
        <f t="shared" si="0"/>
        <v>0.1471014030214631</v>
      </c>
      <c r="E15" s="107">
        <f t="shared" si="1"/>
        <v>-0.06420527708613616</v>
      </c>
      <c r="F15" s="108">
        <f aca="true" t="shared" si="11" ref="F15:F30">G15+H15</f>
        <v>0.04144806296766347</v>
      </c>
      <c r="G15" s="36">
        <f t="shared" si="6"/>
        <v>0.04144806296766347</v>
      </c>
      <c r="H15" s="97">
        <v>0</v>
      </c>
      <c r="I15" s="98"/>
      <c r="K15" s="106" t="s">
        <v>9</v>
      </c>
      <c r="L15" s="109">
        <f>'Observed Data'!D11</f>
        <v>249</v>
      </c>
      <c r="M15" s="110">
        <f>'Survival Rates'!D32</f>
        <v>0.9991930082232462</v>
      </c>
      <c r="N15" s="105" t="s">
        <v>50</v>
      </c>
      <c r="O15" s="105" t="s">
        <v>10</v>
      </c>
      <c r="P15" s="19">
        <f aca="true" t="shared" si="12" ref="P15:P29">L15*M15</f>
        <v>248.79905904758832</v>
      </c>
      <c r="Q15" s="111">
        <f>'Observed Data'!E12</f>
        <v>285.3977497039084</v>
      </c>
      <c r="R15" s="112">
        <f t="shared" si="7"/>
        <v>36.59869065632009</v>
      </c>
      <c r="S15" s="113">
        <f t="shared" si="8"/>
        <v>0.1471014030214631</v>
      </c>
      <c r="V15" s="106" t="s">
        <v>9</v>
      </c>
      <c r="W15" s="109">
        <f>'Observed Data'!E11</f>
        <v>259.88205684958547</v>
      </c>
      <c r="X15" s="110">
        <f>'Survival Rates'!F32</f>
        <v>0.9991930082232462</v>
      </c>
      <c r="Y15" s="105" t="s">
        <v>50</v>
      </c>
      <c r="Z15" s="105" t="s">
        <v>10</v>
      </c>
      <c r="AA15" s="19">
        <f aca="true" t="shared" si="13" ref="AA15:AA29">W15*X15</f>
        <v>259.672334166782</v>
      </c>
      <c r="AB15" s="111">
        <f>'Observed Data'!F12</f>
        <v>243</v>
      </c>
      <c r="AC15" s="112">
        <f t="shared" si="9"/>
        <v>-16.67233416678198</v>
      </c>
      <c r="AD15" s="113">
        <f t="shared" si="10"/>
        <v>-0.06420527708613616</v>
      </c>
      <c r="AG15" s="105" t="s">
        <v>10</v>
      </c>
      <c r="AH15" s="36">
        <f t="shared" si="2"/>
        <v>-0.04539737766402413</v>
      </c>
      <c r="AI15" s="36">
        <f t="shared" si="3"/>
        <v>0.04144806296766347</v>
      </c>
      <c r="AJ15" s="36">
        <f t="shared" si="4"/>
        <v>0.14978651740905619</v>
      </c>
      <c r="AK15" s="36">
        <f t="shared" si="5"/>
        <v>0.2345131297009878</v>
      </c>
    </row>
    <row r="16" spans="3:37" ht="12.75">
      <c r="C16" s="106" t="s">
        <v>11</v>
      </c>
      <c r="D16" s="107">
        <f t="shared" si="0"/>
        <v>-0.14288187956040324</v>
      </c>
      <c r="E16" s="107">
        <f t="shared" si="1"/>
        <v>-0.14717743116279036</v>
      </c>
      <c r="F16" s="108">
        <f t="shared" si="11"/>
        <v>-0.1450296553615968</v>
      </c>
      <c r="G16" s="36">
        <f t="shared" si="6"/>
        <v>-0.1450296553615968</v>
      </c>
      <c r="H16" s="97">
        <v>0</v>
      </c>
      <c r="I16" s="98"/>
      <c r="K16" s="106" t="s">
        <v>10</v>
      </c>
      <c r="L16" s="109">
        <f>'Observed Data'!D12</f>
        <v>254</v>
      </c>
      <c r="M16" s="110">
        <f>'Survival Rates'!D33</f>
        <v>0.9983826938142581</v>
      </c>
      <c r="N16" s="105" t="s">
        <v>50</v>
      </c>
      <c r="O16" s="105" t="s">
        <v>11</v>
      </c>
      <c r="P16" s="19">
        <f t="shared" si="12"/>
        <v>253.58920422882156</v>
      </c>
      <c r="Q16" s="111">
        <f>'Observed Data'!E13</f>
        <v>217.35590209238057</v>
      </c>
      <c r="R16" s="112">
        <f t="shared" si="7"/>
        <v>-36.23330213644098</v>
      </c>
      <c r="S16" s="113">
        <f t="shared" si="8"/>
        <v>-0.14288187956040324</v>
      </c>
      <c r="V16" s="106" t="s">
        <v>10</v>
      </c>
      <c r="W16" s="109">
        <f>'Observed Data'!E12</f>
        <v>285.3977497039084</v>
      </c>
      <c r="X16" s="110">
        <f>'Survival Rates'!F33</f>
        <v>0.9983826938142581</v>
      </c>
      <c r="Y16" s="105" t="s">
        <v>50</v>
      </c>
      <c r="Z16" s="105" t="s">
        <v>11</v>
      </c>
      <c r="AA16" s="19">
        <f t="shared" si="13"/>
        <v>284.93617415791545</v>
      </c>
      <c r="AB16" s="111">
        <f>'Observed Data'!F13</f>
        <v>243</v>
      </c>
      <c r="AC16" s="112">
        <f t="shared" si="9"/>
        <v>-41.936174157915445</v>
      </c>
      <c r="AD16" s="113">
        <f t="shared" si="10"/>
        <v>-0.14717743116279036</v>
      </c>
      <c r="AG16" s="105" t="s">
        <v>11</v>
      </c>
      <c r="AH16" s="36">
        <f t="shared" si="2"/>
        <v>-0.01885645164733398</v>
      </c>
      <c r="AI16" s="36">
        <f t="shared" si="3"/>
        <v>-0.1450296553615968</v>
      </c>
      <c r="AJ16" s="36">
        <f t="shared" si="4"/>
        <v>-0.15178712508952014</v>
      </c>
      <c r="AK16" s="36">
        <f t="shared" si="5"/>
        <v>-0.1759131103114351</v>
      </c>
    </row>
    <row r="17" spans="3:37" ht="12.75">
      <c r="C17" s="106" t="s">
        <v>12</v>
      </c>
      <c r="D17" s="107">
        <f t="shared" si="0"/>
        <v>-0.25815514250677657</v>
      </c>
      <c r="E17" s="107">
        <f t="shared" si="1"/>
        <v>-0.1236013666869849</v>
      </c>
      <c r="F17" s="108">
        <f t="shared" si="11"/>
        <v>-0.19087825459688074</v>
      </c>
      <c r="G17" s="36">
        <f t="shared" si="6"/>
        <v>-0.19087825459688074</v>
      </c>
      <c r="H17" s="97">
        <v>0</v>
      </c>
      <c r="I17" s="98"/>
      <c r="K17" s="106" t="s">
        <v>11</v>
      </c>
      <c r="L17" s="109">
        <f>'Observed Data'!D13</f>
        <v>235</v>
      </c>
      <c r="M17" s="110">
        <f>'Survival Rates'!D34</f>
        <v>0.9974255107014219</v>
      </c>
      <c r="N17" s="105" t="s">
        <v>50</v>
      </c>
      <c r="O17" s="105" t="s">
        <v>12</v>
      </c>
      <c r="P17" s="19">
        <f t="shared" si="12"/>
        <v>234.39499501483417</v>
      </c>
      <c r="Q17" s="111">
        <f>'Observed Data'!E14</f>
        <v>173.88472167390447</v>
      </c>
      <c r="R17" s="112">
        <f t="shared" si="7"/>
        <v>-60.5102733409297</v>
      </c>
      <c r="S17" s="113">
        <f t="shared" si="8"/>
        <v>-0.25815514250677657</v>
      </c>
      <c r="V17" s="106" t="s">
        <v>11</v>
      </c>
      <c r="W17" s="109">
        <f>'Observed Data'!E13</f>
        <v>217.35590209238057</v>
      </c>
      <c r="X17" s="110">
        <f>'Survival Rates'!F34</f>
        <v>0.9974255107014219</v>
      </c>
      <c r="Y17" s="105" t="s">
        <v>50</v>
      </c>
      <c r="Z17" s="105" t="s">
        <v>12</v>
      </c>
      <c r="AA17" s="19">
        <f t="shared" si="13"/>
        <v>216.79632164846095</v>
      </c>
      <c r="AB17" s="111">
        <f>'Observed Data'!F14</f>
        <v>190</v>
      </c>
      <c r="AC17" s="112">
        <f t="shared" si="9"/>
        <v>-26.796321648460946</v>
      </c>
      <c r="AD17" s="113">
        <f t="shared" si="10"/>
        <v>-0.1236013666869849</v>
      </c>
      <c r="AG17" s="105" t="s">
        <v>12</v>
      </c>
      <c r="AH17" s="36">
        <f t="shared" si="2"/>
        <v>-0.3173086763903568</v>
      </c>
      <c r="AI17" s="36">
        <f t="shared" si="3"/>
        <v>-0.19087825459688074</v>
      </c>
      <c r="AJ17" s="36">
        <f t="shared" si="4"/>
        <v>-0.15160437810206448</v>
      </c>
      <c r="AK17" s="36">
        <f t="shared" si="5"/>
        <v>-0.2620220905662865</v>
      </c>
    </row>
    <row r="18" spans="3:37" ht="12.75">
      <c r="C18" s="106" t="s">
        <v>13</v>
      </c>
      <c r="D18" s="107">
        <f t="shared" si="0"/>
        <v>-0.03841555066529997</v>
      </c>
      <c r="E18" s="107">
        <f t="shared" si="1"/>
        <v>0.22834915297149383</v>
      </c>
      <c r="F18" s="108">
        <f t="shared" si="11"/>
        <v>0.09496680115309693</v>
      </c>
      <c r="G18" s="36">
        <f t="shared" si="6"/>
        <v>0.09496680115309693</v>
      </c>
      <c r="H18" s="97">
        <v>0</v>
      </c>
      <c r="I18" s="98"/>
      <c r="K18" s="106" t="s">
        <v>12</v>
      </c>
      <c r="L18" s="109">
        <f>'Observed Data'!D14</f>
        <v>204</v>
      </c>
      <c r="M18" s="110">
        <f>'Survival Rates'!D35</f>
        <v>0.9972323264273288</v>
      </c>
      <c r="N18" s="105" t="s">
        <v>50</v>
      </c>
      <c r="O18" s="105" t="s">
        <v>13</v>
      </c>
      <c r="P18" s="19">
        <f t="shared" si="12"/>
        <v>203.43539459117508</v>
      </c>
      <c r="Q18" s="111">
        <f>'Observed Data'!E15</f>
        <v>195.6203118831425</v>
      </c>
      <c r="R18" s="112">
        <f t="shared" si="7"/>
        <v>-7.815082708032577</v>
      </c>
      <c r="S18" s="113">
        <f t="shared" si="8"/>
        <v>-0.03841555066529997</v>
      </c>
      <c r="V18" s="106" t="s">
        <v>12</v>
      </c>
      <c r="W18" s="109">
        <f>'Observed Data'!E14</f>
        <v>173.88472167390447</v>
      </c>
      <c r="X18" s="110">
        <f>'Survival Rates'!F35</f>
        <v>0.9972323264273288</v>
      </c>
      <c r="Y18" s="105" t="s">
        <v>50</v>
      </c>
      <c r="Z18" s="105" t="s">
        <v>13</v>
      </c>
      <c r="AA18" s="19">
        <f t="shared" si="13"/>
        <v>173.40346552503632</v>
      </c>
      <c r="AB18" s="111">
        <f>'Observed Data'!F15</f>
        <v>213</v>
      </c>
      <c r="AC18" s="112">
        <f t="shared" si="9"/>
        <v>39.596534474963676</v>
      </c>
      <c r="AD18" s="113">
        <f t="shared" si="10"/>
        <v>0.22834915297149383</v>
      </c>
      <c r="AG18" s="105" t="s">
        <v>13</v>
      </c>
      <c r="AH18" s="36">
        <f t="shared" si="2"/>
        <v>0.08875226360714328</v>
      </c>
      <c r="AI18" s="36">
        <f t="shared" si="3"/>
        <v>0.09496680115309693</v>
      </c>
      <c r="AJ18" s="36">
        <f t="shared" si="4"/>
        <v>0.9083263182730221</v>
      </c>
      <c r="AK18" s="36">
        <f t="shared" si="5"/>
        <v>0.10225005617074857</v>
      </c>
    </row>
    <row r="19" spans="3:37" ht="12.75">
      <c r="C19" s="106" t="s">
        <v>14</v>
      </c>
      <c r="D19" s="107">
        <f t="shared" si="0"/>
        <v>-0.047890029081805584</v>
      </c>
      <c r="E19" s="107">
        <f t="shared" si="1"/>
        <v>0.12346742410721946</v>
      </c>
      <c r="F19" s="108">
        <f t="shared" si="11"/>
        <v>0.03778869751270694</v>
      </c>
      <c r="G19" s="36">
        <f t="shared" si="6"/>
        <v>0.03778869751270694</v>
      </c>
      <c r="H19" s="97">
        <v>0</v>
      </c>
      <c r="I19" s="98"/>
      <c r="K19" s="106" t="s">
        <v>13</v>
      </c>
      <c r="L19" s="109">
        <f>'Observed Data'!D15</f>
        <v>253</v>
      </c>
      <c r="M19" s="110">
        <f>'Survival Rates'!D36</f>
        <v>0.9964825172976787</v>
      </c>
      <c r="N19" s="105" t="s">
        <v>50</v>
      </c>
      <c r="O19" s="105" t="s">
        <v>14</v>
      </c>
      <c r="P19" s="19">
        <f t="shared" si="12"/>
        <v>252.11007687631272</v>
      </c>
      <c r="Q19" s="111">
        <f>'Observed Data'!E16</f>
        <v>240.03651796288986</v>
      </c>
      <c r="R19" s="112">
        <f t="shared" si="7"/>
        <v>-12.073558913422858</v>
      </c>
      <c r="S19" s="113">
        <f t="shared" si="8"/>
        <v>-0.047890029081805584</v>
      </c>
      <c r="V19" s="106" t="s">
        <v>13</v>
      </c>
      <c r="W19" s="109">
        <f>'Observed Data'!E15</f>
        <v>195.6203118831425</v>
      </c>
      <c r="X19" s="110">
        <f>'Survival Rates'!F36</f>
        <v>0.9964825172976787</v>
      </c>
      <c r="Y19" s="105" t="s">
        <v>50</v>
      </c>
      <c r="Z19" s="105" t="s">
        <v>14</v>
      </c>
      <c r="AA19" s="19">
        <f t="shared" si="13"/>
        <v>194.93222081987085</v>
      </c>
      <c r="AB19" s="111">
        <f>'Observed Data'!F16</f>
        <v>219</v>
      </c>
      <c r="AC19" s="112">
        <f t="shared" si="9"/>
        <v>24.06777918012915</v>
      </c>
      <c r="AD19" s="113">
        <f t="shared" si="10"/>
        <v>0.12346742410721946</v>
      </c>
      <c r="AG19" s="105" t="s">
        <v>14</v>
      </c>
      <c r="AH19" s="36">
        <f t="shared" si="2"/>
        <v>0.10598992635366417</v>
      </c>
      <c r="AI19" s="36">
        <f t="shared" si="3"/>
        <v>0.03778869751270694</v>
      </c>
      <c r="AJ19" s="36">
        <f t="shared" si="4"/>
        <v>0.47772344814994877</v>
      </c>
      <c r="AK19" s="36">
        <f t="shared" si="5"/>
        <v>-0.19334159458997874</v>
      </c>
    </row>
    <row r="20" spans="3:37" ht="12.75">
      <c r="C20" s="106" t="s">
        <v>15</v>
      </c>
      <c r="D20" s="107">
        <f t="shared" si="0"/>
        <v>0.20160873530402956</v>
      </c>
      <c r="E20" s="107">
        <f t="shared" si="1"/>
        <v>0.22638542576988466</v>
      </c>
      <c r="F20" s="108">
        <f t="shared" si="11"/>
        <v>0.2139970805369571</v>
      </c>
      <c r="G20" s="36">
        <f t="shared" si="6"/>
        <v>0.2139970805369571</v>
      </c>
      <c r="H20" s="97">
        <v>0</v>
      </c>
      <c r="I20" s="98"/>
      <c r="K20" s="106" t="s">
        <v>14</v>
      </c>
      <c r="L20" s="109">
        <f>'Observed Data'!D16</f>
        <v>241</v>
      </c>
      <c r="M20" s="110">
        <f>'Survival Rates'!D37</f>
        <v>0.9953213534408354</v>
      </c>
      <c r="N20" s="105" t="s">
        <v>50</v>
      </c>
      <c r="O20" s="105" t="s">
        <v>15</v>
      </c>
      <c r="P20" s="19">
        <f t="shared" si="12"/>
        <v>239.87244617924134</v>
      </c>
      <c r="Q20" s="111">
        <f>'Observed Data'!E17</f>
        <v>288.2328266877221</v>
      </c>
      <c r="R20" s="112">
        <f t="shared" si="7"/>
        <v>48.360380508480745</v>
      </c>
      <c r="S20" s="113">
        <f t="shared" si="8"/>
        <v>0.20160873530402956</v>
      </c>
      <c r="V20" s="106" t="s">
        <v>14</v>
      </c>
      <c r="W20" s="109">
        <f>'Observed Data'!E16</f>
        <v>240.03651796288986</v>
      </c>
      <c r="X20" s="110">
        <f>'Survival Rates'!F37</f>
        <v>0.9953213534408354</v>
      </c>
      <c r="Y20" s="105" t="s">
        <v>50</v>
      </c>
      <c r="Z20" s="105" t="s">
        <v>15</v>
      </c>
      <c r="AA20" s="19">
        <f t="shared" si="13"/>
        <v>238.91347193404894</v>
      </c>
      <c r="AB20" s="111">
        <f>'Observed Data'!F17</f>
        <v>293</v>
      </c>
      <c r="AC20" s="112">
        <f t="shared" si="9"/>
        <v>54.08652806595106</v>
      </c>
      <c r="AD20" s="113">
        <f t="shared" si="10"/>
        <v>0.22638542576988466</v>
      </c>
      <c r="AG20" s="105" t="s">
        <v>15</v>
      </c>
      <c r="AH20" s="36">
        <f t="shared" si="2"/>
        <v>0.11610431566361162</v>
      </c>
      <c r="AI20" s="36">
        <f t="shared" si="3"/>
        <v>0.2139970805369571</v>
      </c>
      <c r="AJ20" s="36">
        <f t="shared" si="4"/>
        <v>-0.0019864897550810057</v>
      </c>
      <c r="AK20" s="36">
        <f t="shared" si="5"/>
        <v>-0.061633081233166416</v>
      </c>
    </row>
    <row r="21" spans="3:37" ht="12.75">
      <c r="C21" s="106" t="s">
        <v>16</v>
      </c>
      <c r="D21" s="107">
        <f t="shared" si="0"/>
        <v>0.11073861734683146</v>
      </c>
      <c r="E21" s="107">
        <f t="shared" si="1"/>
        <v>0.016009298906310362</v>
      </c>
      <c r="F21" s="108">
        <f t="shared" si="11"/>
        <v>0.06337395812657091</v>
      </c>
      <c r="G21" s="36">
        <f t="shared" si="6"/>
        <v>0.06337395812657091</v>
      </c>
      <c r="H21" s="97">
        <v>0</v>
      </c>
      <c r="I21" s="98"/>
      <c r="K21" s="106" t="s">
        <v>15</v>
      </c>
      <c r="L21" s="109">
        <f>'Observed Data'!D17</f>
        <v>262</v>
      </c>
      <c r="M21" s="110">
        <f>'Survival Rates'!D38</f>
        <v>0.9936921645080217</v>
      </c>
      <c r="N21" s="105" t="s">
        <v>50</v>
      </c>
      <c r="O21" s="105" t="s">
        <v>16</v>
      </c>
      <c r="P21" s="19">
        <f t="shared" si="12"/>
        <v>260.34734710110166</v>
      </c>
      <c r="Q21" s="111">
        <f>'Observed Data'!E18</f>
        <v>289.17785234899327</v>
      </c>
      <c r="R21" s="112">
        <f t="shared" si="7"/>
        <v>28.830505247891608</v>
      </c>
      <c r="S21" s="113">
        <f t="shared" si="8"/>
        <v>0.11073861734683146</v>
      </c>
      <c r="V21" s="106" t="s">
        <v>15</v>
      </c>
      <c r="W21" s="109">
        <f>'Observed Data'!E17</f>
        <v>288.2328266877221</v>
      </c>
      <c r="X21" s="110">
        <f>'Survival Rates'!F38</f>
        <v>0.9936921645080217</v>
      </c>
      <c r="Y21" s="105" t="s">
        <v>50</v>
      </c>
      <c r="Z21" s="105" t="s">
        <v>16</v>
      </c>
      <c r="AA21" s="19">
        <f t="shared" si="13"/>
        <v>286.41470143358805</v>
      </c>
      <c r="AB21" s="111">
        <f>'Observed Data'!F18</f>
        <v>291</v>
      </c>
      <c r="AC21" s="112">
        <f t="shared" si="9"/>
        <v>4.58529856641195</v>
      </c>
      <c r="AD21" s="113">
        <f t="shared" si="10"/>
        <v>0.016009298906310362</v>
      </c>
      <c r="AG21" s="105" t="s">
        <v>16</v>
      </c>
      <c r="AH21" s="36">
        <f t="shared" si="2"/>
        <v>0.10538048617132212</v>
      </c>
      <c r="AI21" s="36">
        <f t="shared" si="3"/>
        <v>0.06337395812657091</v>
      </c>
      <c r="AJ21" s="36">
        <f t="shared" si="4"/>
        <v>-0.2020307022873763</v>
      </c>
      <c r="AK21" s="36">
        <f t="shared" si="5"/>
        <v>0.1484233044396462</v>
      </c>
    </row>
    <row r="22" spans="3:37" ht="12.75">
      <c r="C22" s="106" t="s">
        <v>17</v>
      </c>
      <c r="D22" s="107">
        <f t="shared" si="0"/>
        <v>0.29053741846873404</v>
      </c>
      <c r="E22" s="107">
        <f t="shared" si="1"/>
        <v>0.09671978735232771</v>
      </c>
      <c r="F22" s="108">
        <f t="shared" si="11"/>
        <v>0.19362860291053088</v>
      </c>
      <c r="G22" s="36">
        <f t="shared" si="6"/>
        <v>0.19362860291053088</v>
      </c>
      <c r="H22" s="97">
        <v>0</v>
      </c>
      <c r="I22" s="98"/>
      <c r="K22" s="106" t="s">
        <v>16</v>
      </c>
      <c r="L22" s="109">
        <f>'Observed Data'!D18</f>
        <v>267</v>
      </c>
      <c r="M22" s="110">
        <f>'Survival Rates'!D39</f>
        <v>0.9900769295833342</v>
      </c>
      <c r="N22" s="105" t="s">
        <v>50</v>
      </c>
      <c r="O22" s="105" t="s">
        <v>17</v>
      </c>
      <c r="P22" s="19">
        <f t="shared" si="12"/>
        <v>264.3505401987502</v>
      </c>
      <c r="Q22" s="111">
        <f>'Observed Data'!E19</f>
        <v>341.1542637189104</v>
      </c>
      <c r="R22" s="112">
        <f t="shared" si="7"/>
        <v>76.80372352016019</v>
      </c>
      <c r="S22" s="113">
        <f t="shared" si="8"/>
        <v>0.29053741846873404</v>
      </c>
      <c r="V22" s="106" t="s">
        <v>16</v>
      </c>
      <c r="W22" s="109">
        <f>'Observed Data'!E18</f>
        <v>289.17785234899327</v>
      </c>
      <c r="X22" s="110">
        <f>'Survival Rates'!F39</f>
        <v>0.9900769295833342</v>
      </c>
      <c r="Y22" s="105" t="s">
        <v>50</v>
      </c>
      <c r="Z22" s="105" t="s">
        <v>17</v>
      </c>
      <c r="AA22" s="19">
        <f t="shared" si="13"/>
        <v>286.30832015719403</v>
      </c>
      <c r="AB22" s="111">
        <f>'Observed Data'!F19</f>
        <v>314</v>
      </c>
      <c r="AC22" s="112">
        <f t="shared" si="9"/>
        <v>27.691679842805968</v>
      </c>
      <c r="AD22" s="113">
        <f t="shared" si="10"/>
        <v>0.09671978735232771</v>
      </c>
      <c r="AG22" s="105" t="s">
        <v>17</v>
      </c>
      <c r="AH22" s="36">
        <f t="shared" si="2"/>
        <v>0.20461198838605632</v>
      </c>
      <c r="AI22" s="36">
        <f t="shared" si="3"/>
        <v>0.19362860291053088</v>
      </c>
      <c r="AJ22" s="36">
        <f t="shared" si="4"/>
        <v>0.06827723322536694</v>
      </c>
      <c r="AK22" s="36">
        <f t="shared" si="5"/>
        <v>0.025892100658832518</v>
      </c>
    </row>
    <row r="23" spans="3:37" ht="12.75">
      <c r="C23" s="106" t="s">
        <v>18</v>
      </c>
      <c r="D23" s="107">
        <f t="shared" si="0"/>
        <v>0.01746344883144129</v>
      </c>
      <c r="E23" s="107">
        <f t="shared" si="1"/>
        <v>-0.06519884440860926</v>
      </c>
      <c r="F23" s="108">
        <f t="shared" si="11"/>
        <v>-0.023867697788583987</v>
      </c>
      <c r="G23" s="36">
        <f t="shared" si="6"/>
        <v>-0.023867697788583987</v>
      </c>
      <c r="H23" s="97">
        <v>0</v>
      </c>
      <c r="I23" s="98"/>
      <c r="K23" s="106" t="s">
        <v>17</v>
      </c>
      <c r="L23" s="109">
        <f>'Observed Data'!D19</f>
        <v>283</v>
      </c>
      <c r="M23" s="110">
        <f>'Survival Rates'!D40</f>
        <v>0.984599484496342</v>
      </c>
      <c r="N23" s="105" t="s">
        <v>50</v>
      </c>
      <c r="O23" s="105" t="s">
        <v>18</v>
      </c>
      <c r="P23" s="19">
        <f t="shared" si="12"/>
        <v>278.6416541124648</v>
      </c>
      <c r="Q23" s="111">
        <f>'Observed Data'!E20</f>
        <v>283.50769838136597</v>
      </c>
      <c r="R23" s="112">
        <f t="shared" si="7"/>
        <v>4.866044268901192</v>
      </c>
      <c r="S23" s="113">
        <f t="shared" si="8"/>
        <v>0.01746344883144129</v>
      </c>
      <c r="V23" s="106" t="s">
        <v>17</v>
      </c>
      <c r="W23" s="109">
        <f>'Observed Data'!E19</f>
        <v>341.1542637189104</v>
      </c>
      <c r="X23" s="110">
        <f>'Survival Rates'!F40</f>
        <v>0.984599484496342</v>
      </c>
      <c r="Y23" s="105" t="s">
        <v>50</v>
      </c>
      <c r="Z23" s="105" t="s">
        <v>18</v>
      </c>
      <c r="AA23" s="19">
        <f t="shared" si="13"/>
        <v>335.9003121913683</v>
      </c>
      <c r="AB23" s="111">
        <f>'Observed Data'!F20</f>
        <v>314</v>
      </c>
      <c r="AC23" s="112">
        <f t="shared" si="9"/>
        <v>-21.9003121913683</v>
      </c>
      <c r="AD23" s="113">
        <f t="shared" si="10"/>
        <v>-0.06519884440860926</v>
      </c>
      <c r="AG23" s="105" t="s">
        <v>18</v>
      </c>
      <c r="AH23" s="36">
        <f t="shared" si="2"/>
        <v>0.04203205496893877</v>
      </c>
      <c r="AI23" s="36">
        <f t="shared" si="3"/>
        <v>-0.023867697788583987</v>
      </c>
      <c r="AJ23" s="36">
        <f t="shared" si="4"/>
        <v>0.31134109846800473</v>
      </c>
      <c r="AK23" s="36">
        <f t="shared" si="5"/>
        <v>0.6566403745965652</v>
      </c>
    </row>
    <row r="24" spans="3:37" ht="12.75">
      <c r="C24" s="106" t="s">
        <v>19</v>
      </c>
      <c r="D24" s="107">
        <f t="shared" si="0"/>
        <v>-0.04086436050897639</v>
      </c>
      <c r="E24" s="107">
        <f t="shared" si="1"/>
        <v>0.18844765574641453</v>
      </c>
      <c r="F24" s="108">
        <f t="shared" si="11"/>
        <v>0.07379164761871906</v>
      </c>
      <c r="G24" s="36">
        <f t="shared" si="6"/>
        <v>0.07379164761871906</v>
      </c>
      <c r="H24" s="97">
        <v>0</v>
      </c>
      <c r="I24" s="98"/>
      <c r="K24" s="106" t="s">
        <v>18</v>
      </c>
      <c r="L24" s="109">
        <f>'Observed Data'!D20</f>
        <v>223</v>
      </c>
      <c r="M24" s="110">
        <f>'Survival Rates'!D41</f>
        <v>0.9764521890766261</v>
      </c>
      <c r="N24" s="105" t="s">
        <v>50</v>
      </c>
      <c r="O24" s="105" t="s">
        <v>19</v>
      </c>
      <c r="P24" s="19">
        <f t="shared" si="12"/>
        <v>217.74883816408763</v>
      </c>
      <c r="Q24" s="111">
        <f>'Observed Data'!E21</f>
        <v>208.8506711409396</v>
      </c>
      <c r="R24" s="112">
        <f t="shared" si="7"/>
        <v>-8.898167023148034</v>
      </c>
      <c r="S24" s="113">
        <f t="shared" si="8"/>
        <v>-0.04086436050897639</v>
      </c>
      <c r="V24" s="106" t="s">
        <v>18</v>
      </c>
      <c r="W24" s="109">
        <f>'Observed Data'!E20</f>
        <v>283.50769838136597</v>
      </c>
      <c r="X24" s="110">
        <f>'Survival Rates'!F41</f>
        <v>0.9764521890766261</v>
      </c>
      <c r="Y24" s="105" t="s">
        <v>50</v>
      </c>
      <c r="Z24" s="105" t="s">
        <v>19</v>
      </c>
      <c r="AA24" s="19">
        <f t="shared" si="13"/>
        <v>276.83171270456063</v>
      </c>
      <c r="AB24" s="111">
        <f>'Observed Data'!F21</f>
        <v>329</v>
      </c>
      <c r="AC24" s="112">
        <f t="shared" si="9"/>
        <v>52.16828729543937</v>
      </c>
      <c r="AD24" s="113">
        <f t="shared" si="10"/>
        <v>0.18844765574641453</v>
      </c>
      <c r="AG24" s="105" t="s">
        <v>19</v>
      </c>
      <c r="AH24" s="36">
        <f t="shared" si="2"/>
        <v>0.10330539620765604</v>
      </c>
      <c r="AI24" s="36">
        <f t="shared" si="3"/>
        <v>0.07379164761871906</v>
      </c>
      <c r="AJ24" s="36">
        <f t="shared" si="4"/>
        <v>0.17965036433412446</v>
      </c>
      <c r="AK24" s="36">
        <f t="shared" si="5"/>
        <v>0.41801344650167455</v>
      </c>
    </row>
    <row r="25" spans="3:37" ht="12.75">
      <c r="C25" s="106" t="s">
        <v>20</v>
      </c>
      <c r="D25" s="107">
        <f t="shared" si="0"/>
        <v>0.05283433865725611</v>
      </c>
      <c r="E25" s="107">
        <f t="shared" si="1"/>
        <v>0.5391067339954615</v>
      </c>
      <c r="F25" s="108">
        <f t="shared" si="11"/>
        <v>0.2959705363263588</v>
      </c>
      <c r="G25" s="36">
        <f t="shared" si="6"/>
        <v>0.2959705363263588</v>
      </c>
      <c r="H25" s="97">
        <v>0</v>
      </c>
      <c r="I25" s="98"/>
      <c r="K25" s="106" t="s">
        <v>19</v>
      </c>
      <c r="L25" s="109">
        <f>'Observed Data'!D21</f>
        <v>215</v>
      </c>
      <c r="M25" s="110">
        <f>'Survival Rates'!D42</f>
        <v>0.9643997303863667</v>
      </c>
      <c r="N25" s="105" t="s">
        <v>50</v>
      </c>
      <c r="O25" s="105" t="s">
        <v>20</v>
      </c>
      <c r="P25" s="19">
        <f t="shared" si="12"/>
        <v>207.34594203306884</v>
      </c>
      <c r="Q25" s="111">
        <f>'Observed Data'!E22</f>
        <v>218.3009277536518</v>
      </c>
      <c r="R25" s="112">
        <f t="shared" si="7"/>
        <v>10.954985720582954</v>
      </c>
      <c r="S25" s="113">
        <f t="shared" si="8"/>
        <v>0.05283433865725611</v>
      </c>
      <c r="V25" s="106" t="s">
        <v>19</v>
      </c>
      <c r="W25" s="109">
        <f>'Observed Data'!E21</f>
        <v>208.8506711409396</v>
      </c>
      <c r="X25" s="110">
        <f>'Survival Rates'!F42</f>
        <v>0.9643997303863667</v>
      </c>
      <c r="Y25" s="105" t="s">
        <v>50</v>
      </c>
      <c r="Z25" s="105" t="s">
        <v>20</v>
      </c>
      <c r="AA25" s="19">
        <f t="shared" si="13"/>
        <v>201.41553093933388</v>
      </c>
      <c r="AB25" s="111">
        <f>'Observed Data'!F22</f>
        <v>310</v>
      </c>
      <c r="AC25" s="112">
        <f t="shared" si="9"/>
        <v>108.58446906066612</v>
      </c>
      <c r="AD25" s="113">
        <f t="shared" si="10"/>
        <v>0.5391067339954615</v>
      </c>
      <c r="AG25" s="105" t="s">
        <v>20</v>
      </c>
      <c r="AH25" s="36">
        <f t="shared" si="2"/>
        <v>0.22463096278822084</v>
      </c>
      <c r="AI25" s="36">
        <f t="shared" si="3"/>
        <v>0.2959705363263588</v>
      </c>
      <c r="AJ25" s="36">
        <f t="shared" si="4"/>
        <v>-0.2573395971727735</v>
      </c>
      <c r="AK25" s="36">
        <f t="shared" si="5"/>
        <v>-0.3067277142551996</v>
      </c>
    </row>
    <row r="26" spans="3:37" ht="12.75">
      <c r="C26" s="106" t="s">
        <v>21</v>
      </c>
      <c r="D26" s="107">
        <f t="shared" si="0"/>
        <v>-0.19344437721754024</v>
      </c>
      <c r="E26" s="107">
        <f t="shared" si="1"/>
        <v>0.06659816889569031</v>
      </c>
      <c r="F26" s="108">
        <f t="shared" si="11"/>
        <v>-0.06342310416092496</v>
      </c>
      <c r="G26" s="36">
        <f t="shared" si="6"/>
        <v>-0.06342310416092496</v>
      </c>
      <c r="H26" s="97">
        <v>0</v>
      </c>
      <c r="I26" s="98"/>
      <c r="K26" s="106" t="s">
        <v>20</v>
      </c>
      <c r="L26" s="109">
        <f>'Observed Data'!D22</f>
        <v>258</v>
      </c>
      <c r="M26" s="110">
        <f>'Survival Rates'!D43</f>
        <v>0.9491521995617731</v>
      </c>
      <c r="N26" s="105" t="s">
        <v>50</v>
      </c>
      <c r="O26" s="105" t="s">
        <v>21</v>
      </c>
      <c r="P26" s="19">
        <f t="shared" si="12"/>
        <v>244.88126748693747</v>
      </c>
      <c r="Q26" s="111">
        <f>'Observed Data'!E23</f>
        <v>197.51036320568497</v>
      </c>
      <c r="R26" s="112">
        <f t="shared" si="7"/>
        <v>-47.37090428125251</v>
      </c>
      <c r="S26" s="113">
        <f t="shared" si="8"/>
        <v>-0.19344437721754024</v>
      </c>
      <c r="V26" s="106" t="s">
        <v>20</v>
      </c>
      <c r="W26" s="109">
        <f>'Observed Data'!E22</f>
        <v>218.3009277536518</v>
      </c>
      <c r="X26" s="110">
        <f>'Survival Rates'!F43</f>
        <v>0.9491521995617731</v>
      </c>
      <c r="Y26" s="105" t="s">
        <v>50</v>
      </c>
      <c r="Z26" s="105" t="s">
        <v>21</v>
      </c>
      <c r="AA26" s="19">
        <f t="shared" si="13"/>
        <v>207.20080574375433</v>
      </c>
      <c r="AB26" s="111">
        <f>'Observed Data'!F23</f>
        <v>221</v>
      </c>
      <c r="AC26" s="112">
        <f t="shared" si="9"/>
        <v>13.79919425624567</v>
      </c>
      <c r="AD26" s="113">
        <f t="shared" si="10"/>
        <v>0.06659816889569031</v>
      </c>
      <c r="AG26" s="105" t="s">
        <v>21</v>
      </c>
      <c r="AH26" s="36">
        <f t="shared" si="2"/>
        <v>0.11440771047915134</v>
      </c>
      <c r="AI26" s="36">
        <f t="shared" si="3"/>
        <v>-0.06342310416092496</v>
      </c>
      <c r="AJ26" s="36">
        <f t="shared" si="4"/>
        <v>0.15971772696725958</v>
      </c>
      <c r="AK26" s="36">
        <f t="shared" si="5"/>
        <v>0.48478922642515554</v>
      </c>
    </row>
    <row r="27" spans="3:37" ht="12.75">
      <c r="C27" s="106" t="s">
        <v>22</v>
      </c>
      <c r="D27" s="107">
        <f t="shared" si="0"/>
        <v>0.1737159321998547</v>
      </c>
      <c r="E27" s="107">
        <f t="shared" si="1"/>
        <v>0.09068033298209087</v>
      </c>
      <c r="F27" s="108">
        <f t="shared" si="11"/>
        <v>0.1321981325909728</v>
      </c>
      <c r="G27" s="36">
        <f t="shared" si="6"/>
        <v>0.1321981325909728</v>
      </c>
      <c r="H27" s="97">
        <v>0</v>
      </c>
      <c r="I27" s="98"/>
      <c r="K27" s="106" t="s">
        <v>21</v>
      </c>
      <c r="L27" s="109">
        <f>'Observed Data'!D23</f>
        <v>224</v>
      </c>
      <c r="M27" s="110">
        <f>'Survival Rates'!D44</f>
        <v>0.9237739405089156</v>
      </c>
      <c r="N27" s="105" t="s">
        <v>50</v>
      </c>
      <c r="O27" s="105" t="s">
        <v>22</v>
      </c>
      <c r="P27" s="19">
        <f t="shared" si="12"/>
        <v>206.92536267399709</v>
      </c>
      <c r="Q27" s="111">
        <f>'Observed Data'!E24</f>
        <v>242.8715949467035</v>
      </c>
      <c r="R27" s="112">
        <f t="shared" si="7"/>
        <v>35.946232272706425</v>
      </c>
      <c r="S27" s="113">
        <f t="shared" si="8"/>
        <v>0.1737159321998547</v>
      </c>
      <c r="V27" s="106" t="s">
        <v>21</v>
      </c>
      <c r="W27" s="109">
        <f>'Observed Data'!E23</f>
        <v>197.51036320568497</v>
      </c>
      <c r="X27" s="110">
        <f>'Survival Rates'!F44</f>
        <v>0.9237739405089156</v>
      </c>
      <c r="Y27" s="105" t="s">
        <v>50</v>
      </c>
      <c r="Z27" s="105" t="s">
        <v>22</v>
      </c>
      <c r="AA27" s="19">
        <f t="shared" si="13"/>
        <v>182.45492650986273</v>
      </c>
      <c r="AB27" s="111">
        <f>'Observed Data'!F24</f>
        <v>199</v>
      </c>
      <c r="AC27" s="112">
        <f t="shared" si="9"/>
        <v>16.54507349013727</v>
      </c>
      <c r="AD27" s="113">
        <f t="shared" si="10"/>
        <v>0.09068033298209087</v>
      </c>
      <c r="AG27" s="105" t="s">
        <v>22</v>
      </c>
      <c r="AH27" s="36">
        <f t="shared" si="2"/>
        <v>-0.029895473400976903</v>
      </c>
      <c r="AI27" s="36">
        <f t="shared" si="3"/>
        <v>0.1321981325909728</v>
      </c>
      <c r="AJ27" s="36">
        <f t="shared" si="4"/>
        <v>0.6283942056413018</v>
      </c>
      <c r="AK27" s="36">
        <f t="shared" si="5"/>
        <v>0.4949906734771817</v>
      </c>
    </row>
    <row r="28" spans="3:37" ht="12.75">
      <c r="C28" s="106" t="s">
        <v>23</v>
      </c>
      <c r="D28" s="107">
        <f t="shared" si="0"/>
        <v>-0.2645960493566313</v>
      </c>
      <c r="E28" s="107">
        <f t="shared" si="1"/>
        <v>-0.30783547992885735</v>
      </c>
      <c r="F28" s="108">
        <f t="shared" si="11"/>
        <v>-0.28621576464274434</v>
      </c>
      <c r="G28" s="36">
        <f t="shared" si="6"/>
        <v>-0.28621576464274434</v>
      </c>
      <c r="H28" s="97">
        <v>0</v>
      </c>
      <c r="I28" s="98"/>
      <c r="K28" s="106" t="s">
        <v>22</v>
      </c>
      <c r="L28" s="109">
        <f>'Observed Data'!D24</f>
        <v>235</v>
      </c>
      <c r="M28" s="110">
        <f>'Survival Rates'!D45</f>
        <v>0.8803911266035294</v>
      </c>
      <c r="N28" s="105" t="s">
        <v>50</v>
      </c>
      <c r="O28" s="105" t="s">
        <v>23</v>
      </c>
      <c r="P28" s="19">
        <f t="shared" si="12"/>
        <v>206.8919147518294</v>
      </c>
      <c r="Q28" s="111">
        <f>'Observed Data'!E25</f>
        <v>152.1491314646664</v>
      </c>
      <c r="R28" s="112">
        <f t="shared" si="7"/>
        <v>-54.74278328716301</v>
      </c>
      <c r="S28" s="113">
        <f t="shared" si="8"/>
        <v>-0.2645960493566313</v>
      </c>
      <c r="V28" s="106" t="s">
        <v>22</v>
      </c>
      <c r="W28" s="109">
        <f>'Observed Data'!E24</f>
        <v>242.8715949467035</v>
      </c>
      <c r="X28" s="110">
        <f>'Survival Rates'!F45</f>
        <v>0.8803911266035294</v>
      </c>
      <c r="Y28" s="105" t="s">
        <v>50</v>
      </c>
      <c r="Z28" s="105" t="s">
        <v>23</v>
      </c>
      <c r="AA28" s="19">
        <f t="shared" si="13"/>
        <v>213.82199709512435</v>
      </c>
      <c r="AB28" s="111">
        <f>'Observed Data'!F25</f>
        <v>148</v>
      </c>
      <c r="AC28" s="112">
        <f t="shared" si="9"/>
        <v>-65.82199709512435</v>
      </c>
      <c r="AD28" s="113">
        <f t="shared" si="10"/>
        <v>-0.30783547992885735</v>
      </c>
      <c r="AG28" s="105" t="s">
        <v>23</v>
      </c>
      <c r="AH28" s="36">
        <f t="shared" si="2"/>
        <v>0.004357715969879607</v>
      </c>
      <c r="AI28" s="36">
        <f t="shared" si="3"/>
        <v>-0.28621576464274434</v>
      </c>
      <c r="AJ28" s="36">
        <f t="shared" si="4"/>
        <v>-0.21762480774068696</v>
      </c>
      <c r="AK28" s="36">
        <f t="shared" si="5"/>
        <v>-0.4650403034490828</v>
      </c>
    </row>
    <row r="29" spans="3:37" ht="12.75">
      <c r="C29" s="106" t="s">
        <v>24</v>
      </c>
      <c r="D29" s="107">
        <f t="shared" si="0"/>
        <v>-0.04918507374291278</v>
      </c>
      <c r="E29" s="107">
        <f t="shared" si="1"/>
        <v>-0.01677191109550449</v>
      </c>
      <c r="F29" s="108">
        <f t="shared" si="11"/>
        <v>-0.03297849241920864</v>
      </c>
      <c r="G29" s="36">
        <f t="shared" si="6"/>
        <v>-0.03297849241920864</v>
      </c>
      <c r="H29" s="97">
        <v>0</v>
      </c>
      <c r="I29" s="98"/>
      <c r="K29" s="106" t="s">
        <v>23</v>
      </c>
      <c r="L29" s="109">
        <f>'Observed Data'!D25</f>
        <v>145</v>
      </c>
      <c r="M29" s="110">
        <f>'Survival Rates'!D46</f>
        <v>0.8088381287319245</v>
      </c>
      <c r="N29" s="105" t="s">
        <v>50</v>
      </c>
      <c r="O29" s="105" t="s">
        <v>24</v>
      </c>
      <c r="P29" s="19">
        <f t="shared" si="12"/>
        <v>117.28152866612905</v>
      </c>
      <c r="Q29" s="111">
        <f>'Observed Data'!E26</f>
        <v>111.51302803000395</v>
      </c>
      <c r="R29" s="112">
        <f t="shared" si="7"/>
        <v>-5.768500636125097</v>
      </c>
      <c r="S29" s="113">
        <f t="shared" si="8"/>
        <v>-0.04918507374291278</v>
      </c>
      <c r="V29" s="106" t="s">
        <v>23</v>
      </c>
      <c r="W29" s="109">
        <f>'Observed Data'!E25</f>
        <v>152.1491314646664</v>
      </c>
      <c r="X29" s="110">
        <f>'Survival Rates'!F46</f>
        <v>0.8088381287319245</v>
      </c>
      <c r="Y29" s="105" t="s">
        <v>50</v>
      </c>
      <c r="Z29" s="105" t="s">
        <v>24</v>
      </c>
      <c r="AA29" s="19">
        <f t="shared" si="13"/>
        <v>123.06401878206835</v>
      </c>
      <c r="AB29" s="111">
        <f>'Observed Data'!F26</f>
        <v>121</v>
      </c>
      <c r="AC29" s="112">
        <f t="shared" si="9"/>
        <v>-2.064018782068345</v>
      </c>
      <c r="AD29" s="113">
        <f t="shared" si="10"/>
        <v>-0.01677191109550449</v>
      </c>
      <c r="AG29" s="105" t="s">
        <v>24</v>
      </c>
      <c r="AH29" s="36">
        <f t="shared" si="2"/>
        <v>-0.18966870699162025</v>
      </c>
      <c r="AI29" s="36">
        <f t="shared" si="3"/>
        <v>-0.03297849241920864</v>
      </c>
      <c r="AJ29" s="36">
        <f t="shared" si="4"/>
        <v>0.03805082591060663</v>
      </c>
      <c r="AK29" s="36">
        <f t="shared" si="5"/>
        <v>1.1209327838814873</v>
      </c>
    </row>
    <row r="30" spans="3:37" ht="12.75">
      <c r="C30" s="114" t="s">
        <v>25</v>
      </c>
      <c r="D30" s="115">
        <f t="shared" si="0"/>
        <v>0.12864526245314123</v>
      </c>
      <c r="E30" s="115">
        <f t="shared" si="1"/>
        <v>-0.09632276738462935</v>
      </c>
      <c r="F30" s="116">
        <f t="shared" si="11"/>
        <v>0.01616124753425594</v>
      </c>
      <c r="G30" s="36">
        <f t="shared" si="6"/>
        <v>0.01616124753425594</v>
      </c>
      <c r="H30" s="97">
        <v>0</v>
      </c>
      <c r="I30" s="98"/>
      <c r="K30" s="106" t="s">
        <v>24</v>
      </c>
      <c r="L30" s="109">
        <f>'Observed Data'!D26</f>
        <v>93</v>
      </c>
      <c r="M30" s="110">
        <f>'Survival Rates'!D47</f>
        <v>0.6855885137153697</v>
      </c>
      <c r="N30" s="105" t="s">
        <v>50</v>
      </c>
      <c r="O30" s="105" t="s">
        <v>25</v>
      </c>
      <c r="P30" s="19">
        <f>(L30*M30)+(L31*M31)</f>
        <v>99.63985800715145</v>
      </c>
      <c r="Q30" s="111">
        <f>'Observed Data'!E27</f>
        <v>112.45805369127517</v>
      </c>
      <c r="R30" s="112">
        <f t="shared" si="7"/>
        <v>12.818195684123722</v>
      </c>
      <c r="S30" s="113">
        <f t="shared" si="8"/>
        <v>0.12864526245314123</v>
      </c>
      <c r="V30" s="106" t="s">
        <v>24</v>
      </c>
      <c r="W30" s="109">
        <f>'Observed Data'!E26</f>
        <v>111.51302803000395</v>
      </c>
      <c r="X30" s="110">
        <f>'Survival Rates'!F47</f>
        <v>0.6855885137153697</v>
      </c>
      <c r="Y30" s="105" t="s">
        <v>50</v>
      </c>
      <c r="Z30" s="105" t="s">
        <v>25</v>
      </c>
      <c r="AA30" s="19">
        <f>(W30*X30)+(W31*X31)</f>
        <v>122.83146680452509</v>
      </c>
      <c r="AB30" s="111">
        <f>'Observed Data'!F27</f>
        <v>111</v>
      </c>
      <c r="AC30" s="112">
        <f t="shared" si="9"/>
        <v>-11.831466804525093</v>
      </c>
      <c r="AD30" s="113">
        <f t="shared" si="10"/>
        <v>-0.09632276738462935</v>
      </c>
      <c r="AG30" s="105" t="s">
        <v>25</v>
      </c>
      <c r="AH30" s="36">
        <f t="shared" si="2"/>
        <v>0.04060761410161791</v>
      </c>
      <c r="AI30" s="36">
        <f t="shared" si="3"/>
        <v>0.01616124753425594</v>
      </c>
      <c r="AJ30" s="36">
        <f t="shared" si="4"/>
        <v>0.41497134400257407</v>
      </c>
      <c r="AK30" s="36">
        <f t="shared" si="5"/>
        <v>-0.05980660808736046</v>
      </c>
    </row>
    <row r="31" spans="11:30" ht="12.75">
      <c r="K31" s="114" t="s">
        <v>25</v>
      </c>
      <c r="L31" s="117">
        <f>'Observed Data'!D27</f>
        <v>87</v>
      </c>
      <c r="M31" s="118">
        <f>'Survival Rates'!D48</f>
        <v>0.412415244041633</v>
      </c>
      <c r="N31" s="119" t="s">
        <v>51</v>
      </c>
      <c r="O31" s="119" t="s">
        <v>52</v>
      </c>
      <c r="P31" s="120"/>
      <c r="Q31" s="119"/>
      <c r="R31" s="121"/>
      <c r="S31" s="122"/>
      <c r="V31" s="114" t="s">
        <v>25</v>
      </c>
      <c r="W31" s="117">
        <f>'Observed Data'!E27</f>
        <v>112.45805369127517</v>
      </c>
      <c r="X31" s="118">
        <f>'Survival Rates'!F48</f>
        <v>0.412415244041633</v>
      </c>
      <c r="Y31" s="119" t="s">
        <v>51</v>
      </c>
      <c r="Z31" s="119" t="s">
        <v>52</v>
      </c>
      <c r="AA31" s="120"/>
      <c r="AB31" s="119"/>
      <c r="AC31" s="121"/>
      <c r="AD31" s="122"/>
    </row>
    <row r="32" spans="11:30" ht="12.75">
      <c r="K32" s="47" t="s">
        <v>53</v>
      </c>
      <c r="L32" s="44">
        <f>SUM(L14:L31)</f>
        <v>3942</v>
      </c>
      <c r="M32" s="47"/>
      <c r="N32" s="47"/>
      <c r="O32" s="47"/>
      <c r="P32" s="44">
        <f>SUM(P13:P30)</f>
        <v>3965.084449229049</v>
      </c>
      <c r="Q32" s="44">
        <f>SUM(Q13:Q30)</f>
        <v>4042.819778918279</v>
      </c>
      <c r="R32" s="43">
        <f>SUM(R13:R30)</f>
        <v>77.73532968922927</v>
      </c>
      <c r="S32" s="62"/>
      <c r="V32" s="47" t="s">
        <v>53</v>
      </c>
      <c r="W32" s="44">
        <f>SUM(W14:W31)</f>
        <v>4042.819778918279</v>
      </c>
      <c r="X32" s="47"/>
      <c r="Y32" s="47"/>
      <c r="Z32" s="47"/>
      <c r="AA32" s="44">
        <f>SUM(AA13:AA30)</f>
        <v>4033.930135029594</v>
      </c>
      <c r="AB32" s="44">
        <f>SUM(AB13:AB30)</f>
        <v>4189</v>
      </c>
      <c r="AC32" s="43">
        <f>SUM(AC13:AC30)</f>
        <v>155.06986497040603</v>
      </c>
      <c r="AD32" s="62"/>
    </row>
    <row r="33" spans="18:30" ht="12.75">
      <c r="R33" s="21"/>
      <c r="S33" s="21"/>
      <c r="AC33" s="21"/>
      <c r="AD33" s="21"/>
    </row>
    <row r="34" spans="18:30" ht="12.75">
      <c r="R34" s="21"/>
      <c r="S34" s="21"/>
      <c r="AC34" s="21"/>
      <c r="AD34" s="21"/>
    </row>
    <row r="35" spans="3:30" ht="12.75">
      <c r="C35" s="3" t="s">
        <v>146</v>
      </c>
      <c r="K35" s="3" t="s">
        <v>6</v>
      </c>
      <c r="R35" s="21"/>
      <c r="S35" s="21"/>
      <c r="V35" s="3" t="s">
        <v>6</v>
      </c>
      <c r="AC35" s="21"/>
      <c r="AD35" s="21"/>
    </row>
    <row r="36" spans="4:30" ht="12.75">
      <c r="D36" s="29" t="s">
        <v>44</v>
      </c>
      <c r="E36" s="29" t="s">
        <v>44</v>
      </c>
      <c r="K36" s="29"/>
      <c r="L36" s="29" t="s">
        <v>39</v>
      </c>
      <c r="N36" s="29"/>
      <c r="O36" s="29"/>
      <c r="P36" s="29" t="s">
        <v>135</v>
      </c>
      <c r="Q36" s="29" t="s">
        <v>136</v>
      </c>
      <c r="R36" s="53" t="s">
        <v>137</v>
      </c>
      <c r="S36" s="53" t="s">
        <v>44</v>
      </c>
      <c r="V36" s="29"/>
      <c r="W36" s="29" t="s">
        <v>39</v>
      </c>
      <c r="Y36" s="29"/>
      <c r="Z36" s="29"/>
      <c r="AA36" s="29" t="s">
        <v>135</v>
      </c>
      <c r="AB36" s="29" t="s">
        <v>136</v>
      </c>
      <c r="AC36" s="53" t="s">
        <v>137</v>
      </c>
      <c r="AD36" s="53" t="s">
        <v>44</v>
      </c>
    </row>
    <row r="37" spans="4:30" ht="12.75">
      <c r="D37" s="29" t="s">
        <v>48</v>
      </c>
      <c r="E37" s="29" t="s">
        <v>48</v>
      </c>
      <c r="F37" s="29" t="s">
        <v>147</v>
      </c>
      <c r="K37" s="29" t="s">
        <v>40</v>
      </c>
      <c r="L37" s="29" t="s">
        <v>54</v>
      </c>
      <c r="M37" s="29" t="s">
        <v>42</v>
      </c>
      <c r="N37" s="29"/>
      <c r="O37" s="29"/>
      <c r="P37" s="29" t="s">
        <v>43</v>
      </c>
      <c r="Q37" s="29" t="s">
        <v>39</v>
      </c>
      <c r="R37" s="53" t="s">
        <v>44</v>
      </c>
      <c r="S37" s="53" t="s">
        <v>48</v>
      </c>
      <c r="V37" s="29" t="s">
        <v>40</v>
      </c>
      <c r="W37" s="29" t="s">
        <v>54</v>
      </c>
      <c r="X37" s="29" t="s">
        <v>42</v>
      </c>
      <c r="Y37" s="29"/>
      <c r="Z37" s="29"/>
      <c r="AA37" s="29" t="s">
        <v>43</v>
      </c>
      <c r="AB37" s="29" t="s">
        <v>39</v>
      </c>
      <c r="AC37" s="53" t="s">
        <v>44</v>
      </c>
      <c r="AD37" s="53" t="s">
        <v>48</v>
      </c>
    </row>
    <row r="38" spans="4:30" ht="12.75">
      <c r="D38" s="29" t="s">
        <v>139</v>
      </c>
      <c r="E38" s="29" t="s">
        <v>140</v>
      </c>
      <c r="F38" s="29" t="s">
        <v>142</v>
      </c>
      <c r="G38" s="4" t="s">
        <v>142</v>
      </c>
      <c r="H38" s="4" t="s">
        <v>143</v>
      </c>
      <c r="K38" s="29" t="s">
        <v>46</v>
      </c>
      <c r="L38" s="29" t="s">
        <v>144</v>
      </c>
      <c r="M38" s="29">
        <v>1990</v>
      </c>
      <c r="N38" s="29"/>
      <c r="O38" s="29"/>
      <c r="P38" s="29">
        <v>1995</v>
      </c>
      <c r="Q38" s="29">
        <v>1995</v>
      </c>
      <c r="R38" s="53" t="s">
        <v>139</v>
      </c>
      <c r="S38" s="53" t="s">
        <v>139</v>
      </c>
      <c r="V38" s="29" t="s">
        <v>46</v>
      </c>
      <c r="W38" s="29" t="s">
        <v>145</v>
      </c>
      <c r="X38" s="29">
        <v>1995</v>
      </c>
      <c r="Y38" s="29"/>
      <c r="Z38" s="29"/>
      <c r="AA38" s="29">
        <v>2000</v>
      </c>
      <c r="AB38" s="29">
        <v>2000</v>
      </c>
      <c r="AC38" s="53" t="s">
        <v>140</v>
      </c>
      <c r="AD38" s="53" t="s">
        <v>140</v>
      </c>
    </row>
    <row r="39" spans="3:30" ht="13.5">
      <c r="C39" s="94" t="s">
        <v>8</v>
      </c>
      <c r="D39" s="95">
        <f aca="true" t="shared" si="14" ref="D39:D56">S39</f>
        <v>-0.012345589760856288</v>
      </c>
      <c r="E39" s="95">
        <f aca="true" t="shared" si="15" ref="E39:E56">AD39</f>
        <v>0.03452701714108778</v>
      </c>
      <c r="F39" s="96">
        <f>G39+H39</f>
        <v>0.011090713690115746</v>
      </c>
      <c r="G39" s="36">
        <f>AVERAGE(D39:E39)</f>
        <v>0.011090713690115746</v>
      </c>
      <c r="H39" s="97">
        <v>0</v>
      </c>
      <c r="K39" s="99"/>
      <c r="L39" s="100"/>
      <c r="M39" s="101"/>
      <c r="N39" s="101"/>
      <c r="O39" s="101" t="s">
        <v>8</v>
      </c>
      <c r="P39" s="102">
        <f>'Babies '90-'95, '95-'00'!H26</f>
        <v>225.81386135460673</v>
      </c>
      <c r="Q39" s="102">
        <f>'Observed Data'!J10</f>
        <v>223.02605606000787</v>
      </c>
      <c r="R39" s="103">
        <f>Q39-P39</f>
        <v>-2.7878052945988543</v>
      </c>
      <c r="S39" s="104">
        <f>R39/P39</f>
        <v>-0.012345589760856288</v>
      </c>
      <c r="V39" s="99"/>
      <c r="W39" s="100"/>
      <c r="X39" s="101"/>
      <c r="Y39" s="101"/>
      <c r="Z39" s="101" t="s">
        <v>8</v>
      </c>
      <c r="AA39" s="102">
        <f>'Babies '90-'95, '95-'00'!P26</f>
        <v>214.59081911026</v>
      </c>
      <c r="AB39" s="102">
        <f>'Observed Data'!K10</f>
        <v>222</v>
      </c>
      <c r="AC39" s="103">
        <f>AB39-AA39</f>
        <v>7.409180889740014</v>
      </c>
      <c r="AD39" s="104">
        <f>AC39/AA39</f>
        <v>0.03452701714108778</v>
      </c>
    </row>
    <row r="40" spans="3:30" ht="12.75">
      <c r="C40" s="106" t="s">
        <v>9</v>
      </c>
      <c r="D40" s="107">
        <f t="shared" si="14"/>
        <v>0.3384354462979992</v>
      </c>
      <c r="E40" s="107">
        <f t="shared" si="15"/>
        <v>-0.029344582788150265</v>
      </c>
      <c r="F40" s="108">
        <f>G40+H40</f>
        <v>0.15454543175492447</v>
      </c>
      <c r="G40" s="36">
        <f aca="true" t="shared" si="16" ref="G40:G56">AVERAGE(D40:E40)</f>
        <v>0.15454543175492447</v>
      </c>
      <c r="H40" s="97">
        <v>0</v>
      </c>
      <c r="K40" s="106" t="s">
        <v>8</v>
      </c>
      <c r="L40" s="109">
        <f>'Observed Data'!I10</f>
        <v>213</v>
      </c>
      <c r="M40" s="110">
        <f>'Survival Rates'!D53</f>
        <v>0.9977760242498118</v>
      </c>
      <c r="N40" s="105" t="s">
        <v>50</v>
      </c>
      <c r="O40" s="105" t="s">
        <v>9</v>
      </c>
      <c r="P40" s="19">
        <f>L40*M40</f>
        <v>212.52629316520992</v>
      </c>
      <c r="Q40" s="111">
        <f>'Observed Data'!J11</f>
        <v>284.45272404263716</v>
      </c>
      <c r="R40" s="112">
        <f aca="true" t="shared" si="17" ref="R40:R56">Q40-P40</f>
        <v>71.92643087742724</v>
      </c>
      <c r="S40" s="113">
        <f aca="true" t="shared" si="18" ref="S40:S56">R40/P40</f>
        <v>0.3384354462979992</v>
      </c>
      <c r="V40" s="106" t="s">
        <v>8</v>
      </c>
      <c r="W40" s="109">
        <f>'Observed Data'!J10</f>
        <v>223.02605606000787</v>
      </c>
      <c r="X40" s="110">
        <f>'Survival Rates'!F53</f>
        <v>0.9977760242498118</v>
      </c>
      <c r="Y40" s="105" t="s">
        <v>50</v>
      </c>
      <c r="Z40" s="105" t="s">
        <v>9</v>
      </c>
      <c r="AA40" s="19">
        <f>W40*X40</f>
        <v>222.5300515196703</v>
      </c>
      <c r="AB40" s="111">
        <f>'Observed Data'!K11</f>
        <v>216</v>
      </c>
      <c r="AC40" s="112">
        <f aca="true" t="shared" si="19" ref="AC40:AC56">AB40-AA40</f>
        <v>-6.530051519670309</v>
      </c>
      <c r="AD40" s="113">
        <f aca="true" t="shared" si="20" ref="AD40:AD56">AC40/AA40</f>
        <v>-0.029344582788150265</v>
      </c>
    </row>
    <row r="41" spans="3:30" ht="12.75">
      <c r="C41" s="106" t="s">
        <v>10</v>
      </c>
      <c r="D41" s="107">
        <f t="shared" si="14"/>
        <v>-0.002450993220662068</v>
      </c>
      <c r="E41" s="107">
        <f t="shared" si="15"/>
        <v>-0.08834376210738619</v>
      </c>
      <c r="F41" s="108">
        <f aca="true" t="shared" si="21" ref="F41:F56">G41+H41</f>
        <v>-0.04539737766402413</v>
      </c>
      <c r="G41" s="36">
        <f t="shared" si="16"/>
        <v>-0.04539737766402413</v>
      </c>
      <c r="H41" s="97">
        <v>0</v>
      </c>
      <c r="K41" s="106" t="s">
        <v>9</v>
      </c>
      <c r="L41" s="109">
        <f>'Observed Data'!I11</f>
        <v>258</v>
      </c>
      <c r="M41" s="110">
        <f>'Survival Rates'!D54</f>
        <v>0.9987540629481378</v>
      </c>
      <c r="N41" s="105" t="s">
        <v>50</v>
      </c>
      <c r="O41" s="105" t="s">
        <v>10</v>
      </c>
      <c r="P41" s="19">
        <f aca="true" t="shared" si="22" ref="P41:P55">L41*M41</f>
        <v>257.6785482406196</v>
      </c>
      <c r="Q41" s="111">
        <f>'Observed Data'!J12</f>
        <v>257.0469798657718</v>
      </c>
      <c r="R41" s="112">
        <f t="shared" si="17"/>
        <v>-0.6315683748478023</v>
      </c>
      <c r="S41" s="113">
        <f t="shared" si="18"/>
        <v>-0.002450993220662068</v>
      </c>
      <c r="V41" s="106" t="s">
        <v>9</v>
      </c>
      <c r="W41" s="109">
        <f>'Observed Data'!J11</f>
        <v>284.45272404263716</v>
      </c>
      <c r="X41" s="110">
        <f>'Survival Rates'!F54</f>
        <v>0.9987540629481378</v>
      </c>
      <c r="Y41" s="105" t="s">
        <v>50</v>
      </c>
      <c r="Z41" s="105" t="s">
        <v>10</v>
      </c>
      <c r="AA41" s="19">
        <f aca="true" t="shared" si="23" ref="AA41:AA55">W41*X41</f>
        <v>284.09831385424934</v>
      </c>
      <c r="AB41" s="111">
        <f>'Observed Data'!K12</f>
        <v>259</v>
      </c>
      <c r="AC41" s="112">
        <f t="shared" si="19"/>
        <v>-25.09831385424934</v>
      </c>
      <c r="AD41" s="113">
        <f t="shared" si="20"/>
        <v>-0.08834376210738619</v>
      </c>
    </row>
    <row r="42" spans="3:30" ht="12.75">
      <c r="C42" s="106" t="s">
        <v>11</v>
      </c>
      <c r="D42" s="107">
        <f t="shared" si="14"/>
        <v>0.08779791261605456</v>
      </c>
      <c r="E42" s="107">
        <f t="shared" si="15"/>
        <v>-0.12551081591072252</v>
      </c>
      <c r="F42" s="108">
        <f t="shared" si="21"/>
        <v>-0.01885645164733398</v>
      </c>
      <c r="G42" s="36">
        <f t="shared" si="16"/>
        <v>-0.01885645164733398</v>
      </c>
      <c r="H42" s="97">
        <v>0</v>
      </c>
      <c r="K42" s="106" t="s">
        <v>10</v>
      </c>
      <c r="L42" s="109">
        <f>'Observed Data'!I12</f>
        <v>238</v>
      </c>
      <c r="M42" s="110">
        <f>'Survival Rates'!D55</f>
        <v>0.9965086443454823</v>
      </c>
      <c r="N42" s="105" t="s">
        <v>50</v>
      </c>
      <c r="O42" s="105" t="s">
        <v>11</v>
      </c>
      <c r="P42" s="19">
        <f t="shared" si="22"/>
        <v>237.16905735422478</v>
      </c>
      <c r="Q42" s="111">
        <f>'Observed Data'!J13</f>
        <v>257.99200552704303</v>
      </c>
      <c r="R42" s="112">
        <f t="shared" si="17"/>
        <v>20.822948172818258</v>
      </c>
      <c r="S42" s="113">
        <f t="shared" si="18"/>
        <v>0.08779791261605456</v>
      </c>
      <c r="V42" s="106" t="s">
        <v>10</v>
      </c>
      <c r="W42" s="109">
        <f>'Observed Data'!J12</f>
        <v>257.0469798657718</v>
      </c>
      <c r="X42" s="110">
        <f>'Survival Rates'!F55</f>
        <v>0.9965086443454823</v>
      </c>
      <c r="Y42" s="105" t="s">
        <v>50</v>
      </c>
      <c r="Z42" s="105" t="s">
        <v>11</v>
      </c>
      <c r="AA42" s="19">
        <f t="shared" si="23"/>
        <v>256.1495374391407</v>
      </c>
      <c r="AB42" s="111">
        <f>'Observed Data'!K13</f>
        <v>224</v>
      </c>
      <c r="AC42" s="112">
        <f t="shared" si="19"/>
        <v>-32.149537439140715</v>
      </c>
      <c r="AD42" s="113">
        <f t="shared" si="20"/>
        <v>-0.12551081591072252</v>
      </c>
    </row>
    <row r="43" spans="3:30" ht="12.75">
      <c r="C43" s="106" t="s">
        <v>12</v>
      </c>
      <c r="D43" s="107">
        <f t="shared" si="14"/>
        <v>-0.3174526435568859</v>
      </c>
      <c r="E43" s="107">
        <f t="shared" si="15"/>
        <v>-0.3171647092238277</v>
      </c>
      <c r="F43" s="108">
        <f t="shared" si="21"/>
        <v>-0.3173086763903568</v>
      </c>
      <c r="G43" s="36">
        <f t="shared" si="16"/>
        <v>-0.3173086763903568</v>
      </c>
      <c r="H43" s="97">
        <v>0</v>
      </c>
      <c r="K43" s="106" t="s">
        <v>11</v>
      </c>
      <c r="L43" s="109">
        <f>'Observed Data'!I13</f>
        <v>269</v>
      </c>
      <c r="M43" s="110">
        <f>'Survival Rates'!D56</f>
        <v>0.993380982671059</v>
      </c>
      <c r="N43" s="105" t="s">
        <v>50</v>
      </c>
      <c r="O43" s="105" t="s">
        <v>12</v>
      </c>
      <c r="P43" s="19">
        <f t="shared" si="22"/>
        <v>267.21948433851486</v>
      </c>
      <c r="Q43" s="111">
        <f>'Observed Data'!J14</f>
        <v>182.38995262534544</v>
      </c>
      <c r="R43" s="112">
        <f t="shared" si="17"/>
        <v>-84.82953171316942</v>
      </c>
      <c r="S43" s="113">
        <f t="shared" si="18"/>
        <v>-0.3174526435568859</v>
      </c>
      <c r="V43" s="106" t="s">
        <v>11</v>
      </c>
      <c r="W43" s="109">
        <f>'Observed Data'!J13</f>
        <v>257.99200552704303</v>
      </c>
      <c r="X43" s="110">
        <f>'Survival Rates'!F56</f>
        <v>0.993380982671059</v>
      </c>
      <c r="Y43" s="105" t="s">
        <v>50</v>
      </c>
      <c r="Z43" s="105" t="s">
        <v>12</v>
      </c>
      <c r="AA43" s="19">
        <f t="shared" si="23"/>
        <v>256.28435197173127</v>
      </c>
      <c r="AB43" s="111">
        <f>'Observed Data'!K14</f>
        <v>175</v>
      </c>
      <c r="AC43" s="112">
        <f t="shared" si="19"/>
        <v>-81.28435197173127</v>
      </c>
      <c r="AD43" s="113">
        <f t="shared" si="20"/>
        <v>-0.3171647092238277</v>
      </c>
    </row>
    <row r="44" spans="3:30" ht="12.75">
      <c r="C44" s="106" t="s">
        <v>13</v>
      </c>
      <c r="D44" s="107">
        <f t="shared" si="14"/>
        <v>0.09947889166057478</v>
      </c>
      <c r="E44" s="107">
        <f t="shared" si="15"/>
        <v>0.0780256355537118</v>
      </c>
      <c r="F44" s="108">
        <f t="shared" si="21"/>
        <v>0.08875226360714328</v>
      </c>
      <c r="G44" s="36">
        <f t="shared" si="16"/>
        <v>0.08875226360714328</v>
      </c>
      <c r="H44" s="97">
        <v>0</v>
      </c>
      <c r="K44" s="106" t="s">
        <v>12</v>
      </c>
      <c r="L44" s="109">
        <f>'Observed Data'!I14</f>
        <v>195</v>
      </c>
      <c r="M44" s="110">
        <f>'Survival Rates'!D57</f>
        <v>0.9917554878173523</v>
      </c>
      <c r="N44" s="105" t="s">
        <v>50</v>
      </c>
      <c r="O44" s="105" t="s">
        <v>13</v>
      </c>
      <c r="P44" s="19">
        <f t="shared" si="22"/>
        <v>193.3923201243837</v>
      </c>
      <c r="Q44" s="111">
        <f>'Observed Data'!J15</f>
        <v>212.63077378602446</v>
      </c>
      <c r="R44" s="112">
        <f t="shared" si="17"/>
        <v>19.23845366164076</v>
      </c>
      <c r="S44" s="113">
        <f t="shared" si="18"/>
        <v>0.09947889166057478</v>
      </c>
      <c r="V44" s="106" t="s">
        <v>12</v>
      </c>
      <c r="W44" s="109">
        <f>'Observed Data'!J14</f>
        <v>182.38995262534544</v>
      </c>
      <c r="X44" s="110">
        <f>'Survival Rates'!F57</f>
        <v>0.9917554878173523</v>
      </c>
      <c r="Y44" s="105" t="s">
        <v>50</v>
      </c>
      <c r="Z44" s="105" t="s">
        <v>13</v>
      </c>
      <c r="AA44" s="19">
        <f t="shared" si="23"/>
        <v>180.88623643893325</v>
      </c>
      <c r="AB44" s="111">
        <f>'Observed Data'!K15</f>
        <v>195</v>
      </c>
      <c r="AC44" s="112">
        <f t="shared" si="19"/>
        <v>14.113763561066747</v>
      </c>
      <c r="AD44" s="113">
        <f t="shared" si="20"/>
        <v>0.0780256355537118</v>
      </c>
    </row>
    <row r="45" spans="3:30" ht="12.75">
      <c r="C45" s="106" t="s">
        <v>14</v>
      </c>
      <c r="D45" s="107">
        <f t="shared" si="14"/>
        <v>0.10489998695458588</v>
      </c>
      <c r="E45" s="107">
        <f t="shared" si="15"/>
        <v>0.10707986575274243</v>
      </c>
      <c r="F45" s="108">
        <f t="shared" si="21"/>
        <v>0.10598992635366417</v>
      </c>
      <c r="G45" s="36">
        <f t="shared" si="16"/>
        <v>0.10598992635366417</v>
      </c>
      <c r="H45" s="97">
        <v>0</v>
      </c>
      <c r="K45" s="106" t="s">
        <v>13</v>
      </c>
      <c r="L45" s="109">
        <f>'Observed Data'!I15</f>
        <v>248</v>
      </c>
      <c r="M45" s="110">
        <f>'Survival Rates'!D58</f>
        <v>0.989807747844383</v>
      </c>
      <c r="N45" s="105" t="s">
        <v>50</v>
      </c>
      <c r="O45" s="105" t="s">
        <v>14</v>
      </c>
      <c r="P45" s="19">
        <f t="shared" si="22"/>
        <v>245.47232146540696</v>
      </c>
      <c r="Q45" s="111">
        <f>'Observed Data'!J16</f>
        <v>271.22236478484007</v>
      </c>
      <c r="R45" s="112">
        <f t="shared" si="17"/>
        <v>25.750043319433104</v>
      </c>
      <c r="S45" s="113">
        <f t="shared" si="18"/>
        <v>0.10489998695458588</v>
      </c>
      <c r="V45" s="106" t="s">
        <v>13</v>
      </c>
      <c r="W45" s="109">
        <f>'Observed Data'!J15</f>
        <v>212.63077378602446</v>
      </c>
      <c r="X45" s="110">
        <f>'Survival Rates'!F58</f>
        <v>0.989807747844383</v>
      </c>
      <c r="Y45" s="105" t="s">
        <v>50</v>
      </c>
      <c r="Z45" s="105" t="s">
        <v>14</v>
      </c>
      <c r="AA45" s="19">
        <f t="shared" si="23"/>
        <v>210.46358732355333</v>
      </c>
      <c r="AB45" s="111">
        <f>'Observed Data'!K16</f>
        <v>233</v>
      </c>
      <c r="AC45" s="112">
        <f t="shared" si="19"/>
        <v>22.536412676446673</v>
      </c>
      <c r="AD45" s="113">
        <f t="shared" si="20"/>
        <v>0.10707986575274243</v>
      </c>
    </row>
    <row r="46" spans="3:30" ht="12.75">
      <c r="C46" s="106" t="s">
        <v>15</v>
      </c>
      <c r="D46" s="107">
        <f t="shared" si="14"/>
        <v>0.06669945704720123</v>
      </c>
      <c r="E46" s="107">
        <f t="shared" si="15"/>
        <v>0.16550917428002201</v>
      </c>
      <c r="F46" s="108">
        <f t="shared" si="21"/>
        <v>0.11610431566361162</v>
      </c>
      <c r="G46" s="36">
        <f t="shared" si="16"/>
        <v>0.11610431566361162</v>
      </c>
      <c r="H46" s="97">
        <v>0</v>
      </c>
      <c r="K46" s="106" t="s">
        <v>14</v>
      </c>
      <c r="L46" s="109">
        <f>'Observed Data'!I16</f>
        <v>263</v>
      </c>
      <c r="M46" s="110">
        <f>'Survival Rates'!D59</f>
        <v>0.9869914700555812</v>
      </c>
      <c r="N46" s="105" t="s">
        <v>50</v>
      </c>
      <c r="O46" s="105" t="s">
        <v>15</v>
      </c>
      <c r="P46" s="19">
        <f t="shared" si="22"/>
        <v>259.5787566246178</v>
      </c>
      <c r="Q46" s="111">
        <f>'Observed Data'!J17</f>
        <v>276.8925187524674</v>
      </c>
      <c r="R46" s="112">
        <f t="shared" si="17"/>
        <v>17.3137621278496</v>
      </c>
      <c r="S46" s="113">
        <f t="shared" si="18"/>
        <v>0.06669945704720123</v>
      </c>
      <c r="V46" s="106" t="s">
        <v>14</v>
      </c>
      <c r="W46" s="109">
        <f>'Observed Data'!J16</f>
        <v>271.22236478484007</v>
      </c>
      <c r="X46" s="110">
        <f>'Survival Rates'!F59</f>
        <v>0.9869914700555812</v>
      </c>
      <c r="Y46" s="105" t="s">
        <v>50</v>
      </c>
      <c r="Z46" s="105" t="s">
        <v>15</v>
      </c>
      <c r="AA46" s="19">
        <f t="shared" si="23"/>
        <v>267.6941605309404</v>
      </c>
      <c r="AB46" s="111">
        <f>'Observed Data'!K17</f>
        <v>312</v>
      </c>
      <c r="AC46" s="112">
        <f t="shared" si="19"/>
        <v>44.305839469059606</v>
      </c>
      <c r="AD46" s="113">
        <f t="shared" si="20"/>
        <v>0.16550917428002201</v>
      </c>
    </row>
    <row r="47" spans="3:30" ht="12.75">
      <c r="C47" s="106" t="s">
        <v>16</v>
      </c>
      <c r="D47" s="107">
        <f t="shared" si="14"/>
        <v>0.28924280630528804</v>
      </c>
      <c r="E47" s="107">
        <f t="shared" si="15"/>
        <v>-0.07848183396264381</v>
      </c>
      <c r="F47" s="108">
        <f t="shared" si="21"/>
        <v>0.10538048617132212</v>
      </c>
      <c r="G47" s="36">
        <f t="shared" si="16"/>
        <v>0.10538048617132212</v>
      </c>
      <c r="H47" s="97">
        <v>0</v>
      </c>
      <c r="K47" s="106" t="s">
        <v>15</v>
      </c>
      <c r="L47" s="109">
        <f>'Observed Data'!I17</f>
        <v>231</v>
      </c>
      <c r="M47" s="110">
        <f>'Survival Rates'!D60</f>
        <v>0.9836907750682542</v>
      </c>
      <c r="N47" s="105" t="s">
        <v>50</v>
      </c>
      <c r="O47" s="105" t="s">
        <v>16</v>
      </c>
      <c r="P47" s="19">
        <f t="shared" si="22"/>
        <v>227.23256904076672</v>
      </c>
      <c r="Q47" s="111">
        <f>'Observed Data'!J18</f>
        <v>292.9579549940782</v>
      </c>
      <c r="R47" s="112">
        <f t="shared" si="17"/>
        <v>65.72538595331147</v>
      </c>
      <c r="S47" s="113">
        <f t="shared" si="18"/>
        <v>0.28924280630528804</v>
      </c>
      <c r="V47" s="106" t="s">
        <v>15</v>
      </c>
      <c r="W47" s="109">
        <f>'Observed Data'!J17</f>
        <v>276.8925187524674</v>
      </c>
      <c r="X47" s="110">
        <f>'Survival Rates'!F60</f>
        <v>0.9836907750682542</v>
      </c>
      <c r="Y47" s="105" t="s">
        <v>50</v>
      </c>
      <c r="Z47" s="105" t="s">
        <v>16</v>
      </c>
      <c r="AA47" s="19">
        <f t="shared" si="23"/>
        <v>272.3766163822158</v>
      </c>
      <c r="AB47" s="111">
        <f>'Observed Data'!K18</f>
        <v>251</v>
      </c>
      <c r="AC47" s="112">
        <f t="shared" si="19"/>
        <v>-21.376616382215786</v>
      </c>
      <c r="AD47" s="113">
        <f t="shared" si="20"/>
        <v>-0.07848183396264381</v>
      </c>
    </row>
    <row r="48" spans="3:30" ht="12.75">
      <c r="C48" s="106" t="s">
        <v>17</v>
      </c>
      <c r="D48" s="107">
        <f t="shared" si="14"/>
        <v>0.40479017036238035</v>
      </c>
      <c r="E48" s="107">
        <f t="shared" si="15"/>
        <v>0.004433806409732316</v>
      </c>
      <c r="F48" s="108">
        <f t="shared" si="21"/>
        <v>0.20461198838605632</v>
      </c>
      <c r="G48" s="36">
        <f t="shared" si="16"/>
        <v>0.20461198838605632</v>
      </c>
      <c r="H48" s="97">
        <v>0</v>
      </c>
      <c r="K48" s="106" t="s">
        <v>16</v>
      </c>
      <c r="L48" s="109">
        <f>'Observed Data'!I18</f>
        <v>255</v>
      </c>
      <c r="M48" s="110">
        <f>'Survival Rates'!D61</f>
        <v>0.9787366943351514</v>
      </c>
      <c r="N48" s="105" t="s">
        <v>50</v>
      </c>
      <c r="O48" s="105" t="s">
        <v>17</v>
      </c>
      <c r="P48" s="19">
        <f t="shared" si="22"/>
        <v>249.57785705546362</v>
      </c>
      <c r="Q48" s="111">
        <f>'Observed Data'!J19</f>
        <v>350.60452033162255</v>
      </c>
      <c r="R48" s="112">
        <f t="shared" si="17"/>
        <v>101.02666327615893</v>
      </c>
      <c r="S48" s="113">
        <f t="shared" si="18"/>
        <v>0.40479017036238035</v>
      </c>
      <c r="V48" s="106" t="s">
        <v>16</v>
      </c>
      <c r="W48" s="109">
        <f>'Observed Data'!J18</f>
        <v>292.9579549940782</v>
      </c>
      <c r="X48" s="110">
        <f>'Survival Rates'!F61</f>
        <v>0.9787366943351514</v>
      </c>
      <c r="Y48" s="105" t="s">
        <v>50</v>
      </c>
      <c r="Z48" s="105" t="s">
        <v>17</v>
      </c>
      <c r="AA48" s="19">
        <f t="shared" si="23"/>
        <v>286.7287004500902</v>
      </c>
      <c r="AB48" s="111">
        <f>'Observed Data'!K19</f>
        <v>288</v>
      </c>
      <c r="AC48" s="112">
        <f t="shared" si="19"/>
        <v>1.271299549909827</v>
      </c>
      <c r="AD48" s="113">
        <f t="shared" si="20"/>
        <v>0.004433806409732316</v>
      </c>
    </row>
    <row r="49" spans="3:30" ht="12.75">
      <c r="C49" s="106" t="s">
        <v>18</v>
      </c>
      <c r="D49" s="107">
        <f t="shared" si="14"/>
        <v>0.15155163911315966</v>
      </c>
      <c r="E49" s="107">
        <f t="shared" si="15"/>
        <v>-0.06748752917528213</v>
      </c>
      <c r="F49" s="108">
        <f t="shared" si="21"/>
        <v>0.04203205496893877</v>
      </c>
      <c r="G49" s="36">
        <f t="shared" si="16"/>
        <v>0.04203205496893877</v>
      </c>
      <c r="H49" s="97">
        <v>0</v>
      </c>
      <c r="K49" s="106" t="s">
        <v>17</v>
      </c>
      <c r="L49" s="109">
        <f>'Observed Data'!I19</f>
        <v>270</v>
      </c>
      <c r="M49" s="110">
        <f>'Survival Rates'!D62</f>
        <v>0.9695877113913945</v>
      </c>
      <c r="N49" s="105" t="s">
        <v>50</v>
      </c>
      <c r="O49" s="105" t="s">
        <v>18</v>
      </c>
      <c r="P49" s="19">
        <f t="shared" si="22"/>
        <v>261.78868207567655</v>
      </c>
      <c r="Q49" s="111">
        <f>'Observed Data'!J20</f>
        <v>301.4631859455192</v>
      </c>
      <c r="R49" s="112">
        <f t="shared" si="17"/>
        <v>39.674503869842624</v>
      </c>
      <c r="S49" s="113">
        <f t="shared" si="18"/>
        <v>0.15155163911315966</v>
      </c>
      <c r="V49" s="106" t="s">
        <v>17</v>
      </c>
      <c r="W49" s="109">
        <f>'Observed Data'!J19</f>
        <v>350.60452033162255</v>
      </c>
      <c r="X49" s="110">
        <f>'Survival Rates'!F62</f>
        <v>0.9695877113913945</v>
      </c>
      <c r="Y49" s="105" t="s">
        <v>50</v>
      </c>
      <c r="Z49" s="105" t="s">
        <v>18</v>
      </c>
      <c r="AA49" s="19">
        <f t="shared" si="23"/>
        <v>339.9418344718156</v>
      </c>
      <c r="AB49" s="111">
        <f>'Observed Data'!K20</f>
        <v>317</v>
      </c>
      <c r="AC49" s="112">
        <f t="shared" si="19"/>
        <v>-22.941834471815582</v>
      </c>
      <c r="AD49" s="113">
        <f t="shared" si="20"/>
        <v>-0.06748752917528213</v>
      </c>
    </row>
    <row r="50" spans="3:30" ht="12.75">
      <c r="C50" s="106" t="s">
        <v>19</v>
      </c>
      <c r="D50" s="107">
        <f t="shared" si="14"/>
        <v>0.002958983461940123</v>
      </c>
      <c r="E50" s="107">
        <f t="shared" si="15"/>
        <v>0.20365180895337195</v>
      </c>
      <c r="F50" s="108">
        <f t="shared" si="21"/>
        <v>0.10330539620765604</v>
      </c>
      <c r="G50" s="36">
        <f t="shared" si="16"/>
        <v>0.10330539620765604</v>
      </c>
      <c r="H50" s="97">
        <v>0</v>
      </c>
      <c r="K50" s="106" t="s">
        <v>18</v>
      </c>
      <c r="L50" s="109">
        <f>'Observed Data'!I20</f>
        <v>250</v>
      </c>
      <c r="M50" s="110">
        <f>'Survival Rates'!D63</f>
        <v>0.9535444469577019</v>
      </c>
      <c r="N50" s="105" t="s">
        <v>50</v>
      </c>
      <c r="O50" s="105" t="s">
        <v>19</v>
      </c>
      <c r="P50" s="19">
        <f t="shared" si="22"/>
        <v>238.38611173942547</v>
      </c>
      <c r="Q50" s="111">
        <f>'Observed Data'!J21</f>
        <v>239.09149230161864</v>
      </c>
      <c r="R50" s="112">
        <f t="shared" si="17"/>
        <v>0.7053805621931701</v>
      </c>
      <c r="S50" s="113">
        <f t="shared" si="18"/>
        <v>0.002958983461940123</v>
      </c>
      <c r="V50" s="106" t="s">
        <v>18</v>
      </c>
      <c r="W50" s="109">
        <f>'Observed Data'!J20</f>
        <v>301.4631859455192</v>
      </c>
      <c r="X50" s="110">
        <f>'Survival Rates'!F63</f>
        <v>0.9535444469577019</v>
      </c>
      <c r="Y50" s="105" t="s">
        <v>50</v>
      </c>
      <c r="Z50" s="105" t="s">
        <v>19</v>
      </c>
      <c r="AA50" s="19">
        <f t="shared" si="23"/>
        <v>287.45854692052694</v>
      </c>
      <c r="AB50" s="111">
        <f>'Observed Data'!K21</f>
        <v>346</v>
      </c>
      <c r="AC50" s="112">
        <f t="shared" si="19"/>
        <v>58.54145307947306</v>
      </c>
      <c r="AD50" s="113">
        <f t="shared" si="20"/>
        <v>0.20365180895337195</v>
      </c>
    </row>
    <row r="51" spans="3:30" ht="12.75">
      <c r="C51" s="106" t="s">
        <v>20</v>
      </c>
      <c r="D51" s="107">
        <f t="shared" si="14"/>
        <v>-0.04679208989004895</v>
      </c>
      <c r="E51" s="107">
        <f t="shared" si="15"/>
        <v>0.49605401546649064</v>
      </c>
      <c r="F51" s="108">
        <f t="shared" si="21"/>
        <v>0.22463096278822084</v>
      </c>
      <c r="G51" s="36">
        <f t="shared" si="16"/>
        <v>0.22463096278822084</v>
      </c>
      <c r="H51" s="97">
        <v>0</v>
      </c>
      <c r="K51" s="106" t="s">
        <v>19</v>
      </c>
      <c r="L51" s="109">
        <f>'Observed Data'!I21</f>
        <v>246</v>
      </c>
      <c r="M51" s="110">
        <f>'Survival Rates'!D64</f>
        <v>0.9309638914323397</v>
      </c>
      <c r="N51" s="105" t="s">
        <v>50</v>
      </c>
      <c r="O51" s="105" t="s">
        <v>20</v>
      </c>
      <c r="P51" s="19">
        <f t="shared" si="22"/>
        <v>229.01711729235558</v>
      </c>
      <c r="Q51" s="111">
        <f>'Observed Data'!J22</f>
        <v>218.3009277536518</v>
      </c>
      <c r="R51" s="112">
        <f t="shared" si="17"/>
        <v>-10.716189538703787</v>
      </c>
      <c r="S51" s="113">
        <f t="shared" si="18"/>
        <v>-0.04679208989004895</v>
      </c>
      <c r="V51" s="106" t="s">
        <v>19</v>
      </c>
      <c r="W51" s="109">
        <f>'Observed Data'!J21</f>
        <v>239.09149230161864</v>
      </c>
      <c r="X51" s="110">
        <f>'Survival Rates'!F64</f>
        <v>0.9309638914323397</v>
      </c>
      <c r="Y51" s="105" t="s">
        <v>50</v>
      </c>
      <c r="Z51" s="105" t="s">
        <v>20</v>
      </c>
      <c r="AA51" s="19">
        <f t="shared" si="23"/>
        <v>222.58554608148017</v>
      </c>
      <c r="AB51" s="111">
        <f>'Observed Data'!K22</f>
        <v>333</v>
      </c>
      <c r="AC51" s="112">
        <f t="shared" si="19"/>
        <v>110.41445391851983</v>
      </c>
      <c r="AD51" s="113">
        <f t="shared" si="20"/>
        <v>0.49605401546649064</v>
      </c>
    </row>
    <row r="52" spans="3:30" ht="12.75">
      <c r="C52" s="106" t="s">
        <v>21</v>
      </c>
      <c r="D52" s="107">
        <f t="shared" si="14"/>
        <v>-0.02149465640599948</v>
      </c>
      <c r="E52" s="107">
        <f t="shared" si="15"/>
        <v>0.25031007736430216</v>
      </c>
      <c r="F52" s="108">
        <f t="shared" si="21"/>
        <v>0.11440771047915134</v>
      </c>
      <c r="G52" s="36">
        <f t="shared" si="16"/>
        <v>0.11440771047915134</v>
      </c>
      <c r="H52" s="97">
        <v>0</v>
      </c>
      <c r="K52" s="106" t="s">
        <v>20</v>
      </c>
      <c r="L52" s="109">
        <f>'Observed Data'!I22</f>
        <v>254</v>
      </c>
      <c r="M52" s="110">
        <f>'Survival Rates'!D65</f>
        <v>0.9049480327881384</v>
      </c>
      <c r="N52" s="105" t="s">
        <v>50</v>
      </c>
      <c r="O52" s="105" t="s">
        <v>21</v>
      </c>
      <c r="P52" s="19">
        <f t="shared" si="22"/>
        <v>229.85680032818715</v>
      </c>
      <c r="Q52" s="111">
        <f>'Observed Data'!J23</f>
        <v>224.91610738255034</v>
      </c>
      <c r="R52" s="112">
        <f t="shared" si="17"/>
        <v>-4.940692945636812</v>
      </c>
      <c r="S52" s="113">
        <f t="shared" si="18"/>
        <v>-0.02149465640599948</v>
      </c>
      <c r="V52" s="106" t="s">
        <v>20</v>
      </c>
      <c r="W52" s="109">
        <f>'Observed Data'!J22</f>
        <v>218.3009277536518</v>
      </c>
      <c r="X52" s="110">
        <f>'Survival Rates'!F65</f>
        <v>0.9049480327881384</v>
      </c>
      <c r="Y52" s="105" t="s">
        <v>50</v>
      </c>
      <c r="Z52" s="105" t="s">
        <v>21</v>
      </c>
      <c r="AA52" s="19">
        <f t="shared" si="23"/>
        <v>197.55099512649272</v>
      </c>
      <c r="AB52" s="111">
        <f>'Observed Data'!K23</f>
        <v>247</v>
      </c>
      <c r="AC52" s="112">
        <f t="shared" si="19"/>
        <v>49.44900487350728</v>
      </c>
      <c r="AD52" s="113">
        <f t="shared" si="20"/>
        <v>0.25031007736430216</v>
      </c>
    </row>
    <row r="53" spans="3:30" ht="12.75">
      <c r="C53" s="106" t="s">
        <v>22</v>
      </c>
      <c r="D53" s="107">
        <f t="shared" si="14"/>
        <v>-0.12730287129467716</v>
      </c>
      <c r="E53" s="107">
        <f t="shared" si="15"/>
        <v>0.06751192449272335</v>
      </c>
      <c r="F53" s="108">
        <f t="shared" si="21"/>
        <v>-0.029895473400976903</v>
      </c>
      <c r="G53" s="36">
        <f t="shared" si="16"/>
        <v>-0.029895473400976903</v>
      </c>
      <c r="H53" s="97">
        <v>0</v>
      </c>
      <c r="K53" s="106" t="s">
        <v>21</v>
      </c>
      <c r="L53" s="109">
        <f>'Observed Data'!I23</f>
        <v>245</v>
      </c>
      <c r="M53" s="110">
        <f>'Survival Rates'!D66</f>
        <v>0.8663034449747293</v>
      </c>
      <c r="N53" s="105" t="s">
        <v>50</v>
      </c>
      <c r="O53" s="105" t="s">
        <v>22</v>
      </c>
      <c r="P53" s="19">
        <f t="shared" si="22"/>
        <v>212.24434401880868</v>
      </c>
      <c r="Q53" s="111">
        <f>'Observed Data'!J24</f>
        <v>185.2250296091591</v>
      </c>
      <c r="R53" s="112">
        <f t="shared" si="17"/>
        <v>-27.01931440964958</v>
      </c>
      <c r="S53" s="113">
        <f t="shared" si="18"/>
        <v>-0.12730287129467716</v>
      </c>
      <c r="V53" s="106" t="s">
        <v>21</v>
      </c>
      <c r="W53" s="109">
        <f>'Observed Data'!J23</f>
        <v>224.91610738255034</v>
      </c>
      <c r="X53" s="110">
        <f>'Survival Rates'!F66</f>
        <v>0.8663034449747293</v>
      </c>
      <c r="Y53" s="105" t="s">
        <v>50</v>
      </c>
      <c r="Z53" s="105" t="s">
        <v>22</v>
      </c>
      <c r="AA53" s="19">
        <f t="shared" si="23"/>
        <v>194.8455986558095</v>
      </c>
      <c r="AB53" s="111">
        <f>'Observed Data'!K24</f>
        <v>208</v>
      </c>
      <c r="AC53" s="112">
        <f t="shared" si="19"/>
        <v>13.15440134419049</v>
      </c>
      <c r="AD53" s="113">
        <f t="shared" si="20"/>
        <v>0.06751192449272335</v>
      </c>
    </row>
    <row r="54" spans="3:30" ht="12.75">
      <c r="C54" s="106" t="s">
        <v>23</v>
      </c>
      <c r="D54" s="107">
        <f t="shared" si="14"/>
        <v>-0.0053368754074714815</v>
      </c>
      <c r="E54" s="107">
        <f t="shared" si="15"/>
        <v>0.014052307347230696</v>
      </c>
      <c r="F54" s="108">
        <f t="shared" si="21"/>
        <v>0.004357715969879607</v>
      </c>
      <c r="G54" s="36">
        <f t="shared" si="16"/>
        <v>0.004357715969879607</v>
      </c>
      <c r="H54" s="97">
        <v>0</v>
      </c>
      <c r="K54" s="106" t="s">
        <v>22</v>
      </c>
      <c r="L54" s="109">
        <f>'Observed Data'!I24</f>
        <v>169</v>
      </c>
      <c r="M54" s="110">
        <f>'Survival Rates'!D67</f>
        <v>0.8039275592189085</v>
      </c>
      <c r="N54" s="105" t="s">
        <v>50</v>
      </c>
      <c r="O54" s="105" t="s">
        <v>23</v>
      </c>
      <c r="P54" s="19">
        <f t="shared" si="22"/>
        <v>135.86375750799553</v>
      </c>
      <c r="Q54" s="111">
        <f>'Observed Data'!J25</f>
        <v>135.13866956178444</v>
      </c>
      <c r="R54" s="112">
        <f t="shared" si="17"/>
        <v>-0.7250879462110902</v>
      </c>
      <c r="S54" s="113">
        <f t="shared" si="18"/>
        <v>-0.0053368754074714815</v>
      </c>
      <c r="V54" s="106" t="s">
        <v>22</v>
      </c>
      <c r="W54" s="109">
        <f>'Observed Data'!J24</f>
        <v>185.2250296091591</v>
      </c>
      <c r="X54" s="110">
        <f>'Survival Rates'!F67</f>
        <v>0.8039275592189085</v>
      </c>
      <c r="Y54" s="105" t="s">
        <v>50</v>
      </c>
      <c r="Z54" s="105" t="s">
        <v>23</v>
      </c>
      <c r="AA54" s="19">
        <f t="shared" si="23"/>
        <v>148.90750595994132</v>
      </c>
      <c r="AB54" s="111">
        <f>'Observed Data'!K25</f>
        <v>151</v>
      </c>
      <c r="AC54" s="112">
        <f t="shared" si="19"/>
        <v>2.092494040058682</v>
      </c>
      <c r="AD54" s="113">
        <f t="shared" si="20"/>
        <v>0.014052307347230696</v>
      </c>
    </row>
    <row r="55" spans="3:30" ht="12.75">
      <c r="C55" s="106" t="s">
        <v>24</v>
      </c>
      <c r="D55" s="107">
        <f t="shared" si="14"/>
        <v>-0.14068568367340248</v>
      </c>
      <c r="E55" s="107">
        <f t="shared" si="15"/>
        <v>-0.23865173030983805</v>
      </c>
      <c r="F55" s="108">
        <f t="shared" si="21"/>
        <v>-0.18966870699162025</v>
      </c>
      <c r="G55" s="36">
        <f t="shared" si="16"/>
        <v>-0.18966870699162025</v>
      </c>
      <c r="H55" s="97">
        <v>0</v>
      </c>
      <c r="K55" s="106" t="s">
        <v>23</v>
      </c>
      <c r="L55" s="109">
        <f>'Observed Data'!I25</f>
        <v>124</v>
      </c>
      <c r="M55" s="110">
        <f>'Survival Rates'!D68</f>
        <v>0.7095121813168598</v>
      </c>
      <c r="N55" s="105" t="s">
        <v>50</v>
      </c>
      <c r="O55" s="105" t="s">
        <v>24</v>
      </c>
      <c r="P55" s="19">
        <f t="shared" si="22"/>
        <v>87.97951048329061</v>
      </c>
      <c r="Q55" s="111">
        <f>'Observed Data'!J26</f>
        <v>75.60205290169759</v>
      </c>
      <c r="R55" s="112">
        <f t="shared" si="17"/>
        <v>-12.37745758159302</v>
      </c>
      <c r="S55" s="113">
        <f t="shared" si="18"/>
        <v>-0.14068568367340248</v>
      </c>
      <c r="V55" s="106" t="s">
        <v>23</v>
      </c>
      <c r="W55" s="109">
        <f>'Observed Data'!J25</f>
        <v>135.13866956178444</v>
      </c>
      <c r="X55" s="110">
        <f>'Survival Rates'!F68</f>
        <v>0.7095121813168598</v>
      </c>
      <c r="Y55" s="105" t="s">
        <v>50</v>
      </c>
      <c r="Z55" s="105" t="s">
        <v>24</v>
      </c>
      <c r="AA55" s="19">
        <f t="shared" si="23"/>
        <v>95.88253222104</v>
      </c>
      <c r="AB55" s="111">
        <f>'Observed Data'!K26</f>
        <v>73</v>
      </c>
      <c r="AC55" s="112">
        <f t="shared" si="19"/>
        <v>-22.882532221039995</v>
      </c>
      <c r="AD55" s="113">
        <f t="shared" si="20"/>
        <v>-0.23865173030983805</v>
      </c>
    </row>
    <row r="56" spans="3:30" ht="12.75">
      <c r="C56" s="114" t="s">
        <v>25</v>
      </c>
      <c r="D56" s="115">
        <f t="shared" si="14"/>
        <v>0.102957731259375</v>
      </c>
      <c r="E56" s="115">
        <f t="shared" si="15"/>
        <v>-0.02174250305613919</v>
      </c>
      <c r="F56" s="116">
        <f t="shared" si="21"/>
        <v>0.04060761410161791</v>
      </c>
      <c r="G56" s="36">
        <f t="shared" si="16"/>
        <v>0.04060761410161791</v>
      </c>
      <c r="H56" s="97">
        <v>0</v>
      </c>
      <c r="K56" s="106" t="s">
        <v>24</v>
      </c>
      <c r="L56" s="109">
        <f>'Observed Data'!I26</f>
        <v>62</v>
      </c>
      <c r="M56" s="110">
        <f>'Survival Rates'!D69</f>
        <v>0.5746260577224422</v>
      </c>
      <c r="N56" s="105" t="s">
        <v>50</v>
      </c>
      <c r="O56" s="105" t="s">
        <v>25</v>
      </c>
      <c r="P56" s="19">
        <f>(L56*M56)+(L57*M57)</f>
        <v>50.55181394062879</v>
      </c>
      <c r="Q56" s="111">
        <f>'Observed Data'!J27</f>
        <v>55.756514015001976</v>
      </c>
      <c r="R56" s="112">
        <f t="shared" si="17"/>
        <v>5.204700074373186</v>
      </c>
      <c r="S56" s="113">
        <f t="shared" si="18"/>
        <v>0.102957731259375</v>
      </c>
      <c r="V56" s="106" t="s">
        <v>24</v>
      </c>
      <c r="W56" s="109">
        <f>'Observed Data'!J26</f>
        <v>75.60205290169759</v>
      </c>
      <c r="X56" s="110">
        <f>'Survival Rates'!F69</f>
        <v>0.5746260577224422</v>
      </c>
      <c r="Y56" s="105" t="s">
        <v>50</v>
      </c>
      <c r="Z56" s="105" t="s">
        <v>25</v>
      </c>
      <c r="AA56" s="19">
        <f>(W56*X56)+(W57*X57)</f>
        <v>62.3557705313457</v>
      </c>
      <c r="AB56" s="111">
        <f>'Observed Data'!K27</f>
        <v>61</v>
      </c>
      <c r="AC56" s="112">
        <f t="shared" si="19"/>
        <v>-1.3557705313456978</v>
      </c>
      <c r="AD56" s="113">
        <f t="shared" si="20"/>
        <v>-0.02174250305613919</v>
      </c>
    </row>
    <row r="57" spans="11:30" ht="12.75">
      <c r="K57" s="114" t="s">
        <v>25</v>
      </c>
      <c r="L57" s="117">
        <f>'Observed Data'!I27</f>
        <v>44</v>
      </c>
      <c r="M57" s="118">
        <f>'Survival Rates'!D70</f>
        <v>0.33920450822357645</v>
      </c>
      <c r="N57" s="119" t="s">
        <v>51</v>
      </c>
      <c r="O57" s="119" t="s">
        <v>52</v>
      </c>
      <c r="P57" s="120"/>
      <c r="Q57" s="119"/>
      <c r="R57" s="121"/>
      <c r="S57" s="122"/>
      <c r="V57" s="114" t="s">
        <v>25</v>
      </c>
      <c r="W57" s="117">
        <f>'Observed Data'!J27</f>
        <v>55.756514015001976</v>
      </c>
      <c r="X57" s="118">
        <f>'Survival Rates'!F70</f>
        <v>0.3392045082235764</v>
      </c>
      <c r="Y57" s="119" t="s">
        <v>51</v>
      </c>
      <c r="Z57" s="119" t="s">
        <v>52</v>
      </c>
      <c r="AA57" s="120"/>
      <c r="AB57" s="119"/>
      <c r="AC57" s="121"/>
      <c r="AD57" s="122"/>
    </row>
    <row r="58" spans="11:30" ht="12.75">
      <c r="K58" s="47" t="s">
        <v>53</v>
      </c>
      <c r="L58" s="44">
        <f>SUM(L40:L57)</f>
        <v>3834</v>
      </c>
      <c r="M58" s="47"/>
      <c r="N58" s="47"/>
      <c r="O58" s="47"/>
      <c r="P58" s="44">
        <f>SUM(P39:P56)</f>
        <v>3821.3492061501834</v>
      </c>
      <c r="Q58" s="44">
        <f>SUM(Q39:Q56)</f>
        <v>4044.7098302408203</v>
      </c>
      <c r="R58" s="43">
        <f>SUM(R39:R56)</f>
        <v>223.360624090638</v>
      </c>
      <c r="S58" s="62"/>
      <c r="V58" s="47" t="s">
        <v>53</v>
      </c>
      <c r="W58" s="44">
        <f>SUM(W40:W57)</f>
        <v>4044.7098302408203</v>
      </c>
      <c r="X58" s="47"/>
      <c r="Y58" s="47"/>
      <c r="Z58" s="47"/>
      <c r="AA58" s="44">
        <f>SUM(AA39:AA56)</f>
        <v>4001.330704989236</v>
      </c>
      <c r="AB58" s="44">
        <f>SUM(AB39:AB56)</f>
        <v>4111</v>
      </c>
      <c r="AC58" s="43">
        <f>SUM(AC39:AC56)</f>
        <v>109.6692950107635</v>
      </c>
      <c r="AD58" s="62"/>
    </row>
    <row r="59" spans="18:30" ht="12.75">
      <c r="R59" s="21"/>
      <c r="S59" s="21"/>
      <c r="AC59" s="21"/>
      <c r="AD59" s="21"/>
    </row>
    <row r="60" spans="18:30" ht="12.75">
      <c r="R60" s="21"/>
      <c r="S60" s="21"/>
      <c r="AC60" s="21"/>
      <c r="AD60" s="21"/>
    </row>
    <row r="61" spans="3:30" ht="12.75">
      <c r="C61" s="3" t="s">
        <v>148</v>
      </c>
      <c r="K61" s="3" t="s">
        <v>27</v>
      </c>
      <c r="R61" s="21"/>
      <c r="S61" s="21"/>
      <c r="V61" s="3" t="s">
        <v>27</v>
      </c>
      <c r="AC61" s="21"/>
      <c r="AD61" s="21"/>
    </row>
    <row r="62" spans="4:30" ht="12.75">
      <c r="D62" s="29" t="s">
        <v>44</v>
      </c>
      <c r="E62" s="29" t="s">
        <v>44</v>
      </c>
      <c r="K62" s="29"/>
      <c r="L62" s="29" t="s">
        <v>39</v>
      </c>
      <c r="N62" s="29"/>
      <c r="O62" s="29"/>
      <c r="P62" s="29" t="s">
        <v>135</v>
      </c>
      <c r="Q62" s="29" t="s">
        <v>136</v>
      </c>
      <c r="R62" s="53" t="s">
        <v>137</v>
      </c>
      <c r="S62" s="53" t="s">
        <v>44</v>
      </c>
      <c r="V62" s="29"/>
      <c r="W62" s="29" t="s">
        <v>39</v>
      </c>
      <c r="Y62" s="29"/>
      <c r="Z62" s="29"/>
      <c r="AA62" s="29" t="s">
        <v>135</v>
      </c>
      <c r="AB62" s="29" t="s">
        <v>136</v>
      </c>
      <c r="AC62" s="53" t="s">
        <v>137</v>
      </c>
      <c r="AD62" s="53" t="s">
        <v>44</v>
      </c>
    </row>
    <row r="63" spans="4:30" ht="12.75">
      <c r="D63" s="29" t="s">
        <v>48</v>
      </c>
      <c r="E63" s="29" t="s">
        <v>48</v>
      </c>
      <c r="F63" s="29" t="s">
        <v>147</v>
      </c>
      <c r="K63" s="29" t="s">
        <v>40</v>
      </c>
      <c r="L63" s="29" t="s">
        <v>41</v>
      </c>
      <c r="M63" s="29" t="s">
        <v>42</v>
      </c>
      <c r="N63" s="29"/>
      <c r="O63" s="29"/>
      <c r="P63" s="29" t="s">
        <v>43</v>
      </c>
      <c r="Q63" s="29" t="s">
        <v>39</v>
      </c>
      <c r="R63" s="53" t="s">
        <v>44</v>
      </c>
      <c r="S63" s="53" t="s">
        <v>48</v>
      </c>
      <c r="V63" s="29" t="s">
        <v>40</v>
      </c>
      <c r="W63" s="29" t="s">
        <v>41</v>
      </c>
      <c r="X63" s="29" t="s">
        <v>42</v>
      </c>
      <c r="Y63" s="29"/>
      <c r="Z63" s="29"/>
      <c r="AA63" s="29" t="s">
        <v>43</v>
      </c>
      <c r="AB63" s="29" t="s">
        <v>39</v>
      </c>
      <c r="AC63" s="53" t="s">
        <v>44</v>
      </c>
      <c r="AD63" s="53" t="s">
        <v>48</v>
      </c>
    </row>
    <row r="64" spans="4:30" ht="12.75">
      <c r="D64" s="29" t="s">
        <v>139</v>
      </c>
      <c r="E64" s="29" t="s">
        <v>140</v>
      </c>
      <c r="F64" s="29" t="s">
        <v>142</v>
      </c>
      <c r="G64" s="4" t="s">
        <v>142</v>
      </c>
      <c r="H64" s="4" t="s">
        <v>143</v>
      </c>
      <c r="K64" s="29" t="s">
        <v>46</v>
      </c>
      <c r="L64" s="29" t="s">
        <v>144</v>
      </c>
      <c r="M64" s="29">
        <v>1990</v>
      </c>
      <c r="N64" s="29"/>
      <c r="O64" s="29"/>
      <c r="P64" s="29">
        <v>1995</v>
      </c>
      <c r="Q64" s="29">
        <v>1995</v>
      </c>
      <c r="R64" s="53" t="s">
        <v>139</v>
      </c>
      <c r="S64" s="53" t="s">
        <v>139</v>
      </c>
      <c r="V64" s="29" t="s">
        <v>46</v>
      </c>
      <c r="W64" s="29" t="s">
        <v>145</v>
      </c>
      <c r="X64" s="29">
        <v>1995</v>
      </c>
      <c r="Y64" s="29"/>
      <c r="Z64" s="29"/>
      <c r="AA64" s="29">
        <v>2000</v>
      </c>
      <c r="AB64" s="29">
        <v>2000</v>
      </c>
      <c r="AC64" s="53" t="s">
        <v>140</v>
      </c>
      <c r="AD64" s="53" t="s">
        <v>140</v>
      </c>
    </row>
    <row r="65" spans="3:30" ht="13.5">
      <c r="C65" s="94" t="s">
        <v>8</v>
      </c>
      <c r="D65" s="95">
        <f aca="true" t="shared" si="24" ref="D65:D82">S65</f>
        <v>0.17482862604794214</v>
      </c>
      <c r="E65" s="95">
        <f aca="true" t="shared" si="25" ref="E65:E82">AD65</f>
        <v>-0.41674888853594044</v>
      </c>
      <c r="F65" s="96">
        <f>G65+H65</f>
        <v>-0.12096013124399915</v>
      </c>
      <c r="G65" s="36">
        <f>AVERAGE(D65:E65)</f>
        <v>-0.12096013124399915</v>
      </c>
      <c r="H65" s="97">
        <v>0</v>
      </c>
      <c r="K65" s="99"/>
      <c r="L65" s="100"/>
      <c r="M65" s="101"/>
      <c r="N65" s="101"/>
      <c r="O65" s="101" t="s">
        <v>8</v>
      </c>
      <c r="P65" s="102">
        <f>'Babies '90-'95, '95-'00'!H49</f>
        <v>65.15595284775185</v>
      </c>
      <c r="Q65" s="102">
        <f>'Observed Data'!E33</f>
        <v>76.5470785629688</v>
      </c>
      <c r="R65" s="103">
        <f>Q65-P65</f>
        <v>11.391125715216958</v>
      </c>
      <c r="S65" s="104">
        <f>R65/P65</f>
        <v>0.17482862604794214</v>
      </c>
      <c r="V65" s="99"/>
      <c r="W65" s="100"/>
      <c r="X65" s="101"/>
      <c r="Y65" s="101"/>
      <c r="Z65" s="101" t="s">
        <v>8</v>
      </c>
      <c r="AA65" s="102">
        <f>'Babies '90-'95, '95-'00'!P49</f>
        <v>61.72298567873085</v>
      </c>
      <c r="AB65" s="102">
        <f>'Observed Data'!F33</f>
        <v>36</v>
      </c>
      <c r="AC65" s="103">
        <f>AB65-AA65</f>
        <v>-25.72298567873085</v>
      </c>
      <c r="AD65" s="104">
        <f>AC65/AA65</f>
        <v>-0.41674888853594044</v>
      </c>
    </row>
    <row r="66" spans="3:30" ht="12.75">
      <c r="C66" s="106" t="s">
        <v>9</v>
      </c>
      <c r="D66" s="107">
        <f t="shared" si="24"/>
        <v>-0.1482646467823119</v>
      </c>
      <c r="E66" s="107">
        <f t="shared" si="25"/>
        <v>-0.5675819706996685</v>
      </c>
      <c r="F66" s="108">
        <f>G66+H66</f>
        <v>-0.3579233087409902</v>
      </c>
      <c r="G66" s="36">
        <f aca="true" t="shared" si="26" ref="G66:G82">AVERAGE(D66:E66)</f>
        <v>-0.3579233087409902</v>
      </c>
      <c r="H66" s="97">
        <v>0</v>
      </c>
      <c r="K66" s="106" t="s">
        <v>8</v>
      </c>
      <c r="L66" s="109">
        <f>'Observed Data'!D33</f>
        <v>69</v>
      </c>
      <c r="M66" s="110">
        <f>'Survival Rates'!D75</f>
        <v>0.9969687057470658</v>
      </c>
      <c r="N66" s="105" t="s">
        <v>50</v>
      </c>
      <c r="O66" s="105" t="s">
        <v>9</v>
      </c>
      <c r="P66" s="19">
        <f>L66*M66</f>
        <v>68.79084069654753</v>
      </c>
      <c r="Q66" s="111">
        <f>'Observed Data'!E34</f>
        <v>58.591590998815626</v>
      </c>
      <c r="R66" s="112">
        <f aca="true" t="shared" si="27" ref="R66:R82">Q66-P66</f>
        <v>-10.199249697731908</v>
      </c>
      <c r="S66" s="113">
        <f aca="true" t="shared" si="28" ref="S66:S82">R66/P66</f>
        <v>-0.1482646467823119</v>
      </c>
      <c r="V66" s="106" t="s">
        <v>8</v>
      </c>
      <c r="W66" s="109">
        <f>'Observed Data'!E33</f>
        <v>76.5470785629688</v>
      </c>
      <c r="X66" s="110">
        <f>'Survival Rates'!F75</f>
        <v>0.9969687057470658</v>
      </c>
      <c r="Y66" s="105" t="s">
        <v>50</v>
      </c>
      <c r="Z66" s="105" t="s">
        <v>9</v>
      </c>
      <c r="AA66" s="19">
        <f>W66*X66</f>
        <v>76.31504184364198</v>
      </c>
      <c r="AB66" s="111">
        <f>'Observed Data'!F34</f>
        <v>33</v>
      </c>
      <c r="AC66" s="112">
        <f aca="true" t="shared" si="29" ref="AC66:AC82">AB66-AA66</f>
        <v>-43.31504184364198</v>
      </c>
      <c r="AD66" s="113">
        <f aca="true" t="shared" si="30" ref="AD66:AD82">AC66/AA66</f>
        <v>-0.5675819706996685</v>
      </c>
    </row>
    <row r="67" spans="3:30" ht="12.75">
      <c r="C67" s="106" t="s">
        <v>10</v>
      </c>
      <c r="D67" s="107">
        <f t="shared" si="24"/>
        <v>0.4095844371604467</v>
      </c>
      <c r="E67" s="107">
        <f t="shared" si="25"/>
        <v>0.05944182224152894</v>
      </c>
      <c r="F67" s="108">
        <f aca="true" t="shared" si="31" ref="F67:F82">G67+H67</f>
        <v>0.2345131297009878</v>
      </c>
      <c r="G67" s="36">
        <f t="shared" si="26"/>
        <v>0.2345131297009878</v>
      </c>
      <c r="H67" s="97">
        <v>0</v>
      </c>
      <c r="K67" s="106" t="s">
        <v>9</v>
      </c>
      <c r="L67" s="109">
        <f>'Observed Data'!D34</f>
        <v>49</v>
      </c>
      <c r="M67" s="110">
        <f>'Survival Rates'!D76</f>
        <v>0.9988017289339667</v>
      </c>
      <c r="N67" s="105" t="s">
        <v>50</v>
      </c>
      <c r="O67" s="105" t="s">
        <v>10</v>
      </c>
      <c r="P67" s="19">
        <f aca="true" t="shared" si="32" ref="P67:P81">L67*M67</f>
        <v>48.94128471776437</v>
      </c>
      <c r="Q67" s="111">
        <f>'Observed Data'!E35</f>
        <v>68.98687327279906</v>
      </c>
      <c r="R67" s="112">
        <f t="shared" si="27"/>
        <v>20.04558855503469</v>
      </c>
      <c r="S67" s="113">
        <f t="shared" si="28"/>
        <v>0.4095844371604467</v>
      </c>
      <c r="V67" s="106" t="s">
        <v>9</v>
      </c>
      <c r="W67" s="109">
        <f>'Observed Data'!E34</f>
        <v>58.591590998815626</v>
      </c>
      <c r="X67" s="110">
        <f>'Survival Rates'!F76</f>
        <v>0.9988017289339667</v>
      </c>
      <c r="Y67" s="105" t="s">
        <v>50</v>
      </c>
      <c r="Z67" s="105" t="s">
        <v>10</v>
      </c>
      <c r="AA67" s="19">
        <f aca="true" t="shared" si="33" ref="AA67:AA81">W67*X67</f>
        <v>58.521382390608885</v>
      </c>
      <c r="AB67" s="111">
        <f>'Observed Data'!F35</f>
        <v>62</v>
      </c>
      <c r="AC67" s="112">
        <f t="shared" si="29"/>
        <v>3.478617609391115</v>
      </c>
      <c r="AD67" s="113">
        <f t="shared" si="30"/>
        <v>0.05944182224152894</v>
      </c>
    </row>
    <row r="68" spans="3:30" ht="12.75">
      <c r="C68" s="106" t="s">
        <v>11</v>
      </c>
      <c r="D68" s="107">
        <f t="shared" si="24"/>
        <v>0.12538284466225808</v>
      </c>
      <c r="E68" s="107">
        <f t="shared" si="25"/>
        <v>-0.4772090652851283</v>
      </c>
      <c r="F68" s="108">
        <f t="shared" si="31"/>
        <v>-0.1759131103114351</v>
      </c>
      <c r="G68" s="36">
        <f t="shared" si="26"/>
        <v>-0.1759131103114351</v>
      </c>
      <c r="H68" s="97">
        <v>0</v>
      </c>
      <c r="K68" s="106" t="s">
        <v>10</v>
      </c>
      <c r="L68" s="109">
        <f>'Observed Data'!D35</f>
        <v>53</v>
      </c>
      <c r="M68" s="110">
        <f>'Survival Rates'!D77</f>
        <v>0.9981779935076992</v>
      </c>
      <c r="N68" s="105" t="s">
        <v>50</v>
      </c>
      <c r="O68" s="105" t="s">
        <v>11</v>
      </c>
      <c r="P68" s="19">
        <f t="shared" si="32"/>
        <v>52.90343365590806</v>
      </c>
      <c r="Q68" s="111">
        <f>'Observed Data'!E36</f>
        <v>59.53661666008686</v>
      </c>
      <c r="R68" s="112">
        <f t="shared" si="27"/>
        <v>6.633183004178797</v>
      </c>
      <c r="S68" s="113">
        <f t="shared" si="28"/>
        <v>0.12538284466225808</v>
      </c>
      <c r="V68" s="106" t="s">
        <v>10</v>
      </c>
      <c r="W68" s="109">
        <f>'Observed Data'!E35</f>
        <v>68.98687327279906</v>
      </c>
      <c r="X68" s="110">
        <f>'Survival Rates'!F77</f>
        <v>0.9981779935076992</v>
      </c>
      <c r="Y68" s="105" t="s">
        <v>50</v>
      </c>
      <c r="Z68" s="105" t="s">
        <v>11</v>
      </c>
      <c r="AA68" s="19">
        <f t="shared" si="33"/>
        <v>68.86117874181248</v>
      </c>
      <c r="AB68" s="111">
        <f>'Observed Data'!F36</f>
        <v>36</v>
      </c>
      <c r="AC68" s="112">
        <f t="shared" si="29"/>
        <v>-32.86117874181248</v>
      </c>
      <c r="AD68" s="113">
        <f t="shared" si="30"/>
        <v>-0.4772090652851283</v>
      </c>
    </row>
    <row r="69" spans="3:30" ht="12.75">
      <c r="C69" s="106" t="s">
        <v>12</v>
      </c>
      <c r="D69" s="107">
        <f t="shared" si="24"/>
        <v>-0.1480025964173701</v>
      </c>
      <c r="E69" s="107">
        <f t="shared" si="25"/>
        <v>-0.37604158471520294</v>
      </c>
      <c r="F69" s="108">
        <f t="shared" si="31"/>
        <v>-0.2620220905662865</v>
      </c>
      <c r="G69" s="36">
        <f t="shared" si="26"/>
        <v>-0.2620220905662865</v>
      </c>
      <c r="H69" s="97">
        <v>0</v>
      </c>
      <c r="K69" s="106" t="s">
        <v>11</v>
      </c>
      <c r="L69" s="109">
        <f>'Observed Data'!D36</f>
        <v>49</v>
      </c>
      <c r="M69" s="110">
        <f>'Survival Rates'!D78</f>
        <v>0.9960059359069223</v>
      </c>
      <c r="N69" s="105" t="s">
        <v>50</v>
      </c>
      <c r="O69" s="105" t="s">
        <v>12</v>
      </c>
      <c r="P69" s="19">
        <f t="shared" si="32"/>
        <v>48.80429085943919</v>
      </c>
      <c r="Q69" s="111">
        <f>'Observed Data'!E37</f>
        <v>41.58112909593367</v>
      </c>
      <c r="R69" s="112">
        <f t="shared" si="27"/>
        <v>-7.223161763505523</v>
      </c>
      <c r="S69" s="113">
        <f t="shared" si="28"/>
        <v>-0.1480025964173701</v>
      </c>
      <c r="V69" s="106" t="s">
        <v>11</v>
      </c>
      <c r="W69" s="109">
        <f>'Observed Data'!E36</f>
        <v>59.53661666008686</v>
      </c>
      <c r="X69" s="110">
        <f>'Survival Rates'!F78</f>
        <v>0.9960059359069223</v>
      </c>
      <c r="Y69" s="105" t="s">
        <v>50</v>
      </c>
      <c r="Z69" s="105" t="s">
        <v>12</v>
      </c>
      <c r="AA69" s="19">
        <f t="shared" si="33"/>
        <v>59.298823597261475</v>
      </c>
      <c r="AB69" s="111">
        <f>'Observed Data'!F37</f>
        <v>37</v>
      </c>
      <c r="AC69" s="112">
        <f t="shared" si="29"/>
        <v>-22.298823597261475</v>
      </c>
      <c r="AD69" s="113">
        <f t="shared" si="30"/>
        <v>-0.37604158471520294</v>
      </c>
    </row>
    <row r="70" spans="3:30" ht="12.75">
      <c r="C70" s="106" t="s">
        <v>13</v>
      </c>
      <c r="D70" s="107">
        <f t="shared" si="24"/>
        <v>0.3565754659848618</v>
      </c>
      <c r="E70" s="107">
        <f t="shared" si="25"/>
        <v>-0.15207535364336464</v>
      </c>
      <c r="F70" s="108">
        <f t="shared" si="31"/>
        <v>0.10225005617074857</v>
      </c>
      <c r="G70" s="36">
        <f t="shared" si="26"/>
        <v>0.10225005617074857</v>
      </c>
      <c r="H70" s="97">
        <v>0</v>
      </c>
      <c r="K70" s="106" t="s">
        <v>12</v>
      </c>
      <c r="L70" s="109">
        <f>'Observed Data'!D37</f>
        <v>40</v>
      </c>
      <c r="M70" s="110">
        <f>'Survival Rates'!D79</f>
        <v>0.9926919667044279</v>
      </c>
      <c r="N70" s="105" t="s">
        <v>50</v>
      </c>
      <c r="O70" s="105" t="s">
        <v>13</v>
      </c>
      <c r="P70" s="19">
        <f t="shared" si="32"/>
        <v>39.70767866817712</v>
      </c>
      <c r="Q70" s="111">
        <f>'Observed Data'!E38</f>
        <v>53.86646269245953</v>
      </c>
      <c r="R70" s="112">
        <f t="shared" si="27"/>
        <v>14.158784024282411</v>
      </c>
      <c r="S70" s="113">
        <f t="shared" si="28"/>
        <v>0.3565754659848618</v>
      </c>
      <c r="V70" s="106" t="s">
        <v>12</v>
      </c>
      <c r="W70" s="109">
        <f>'Observed Data'!E37</f>
        <v>41.58112909593367</v>
      </c>
      <c r="X70" s="110">
        <f>'Survival Rates'!F79</f>
        <v>0.9926919667044279</v>
      </c>
      <c r="Y70" s="105" t="s">
        <v>50</v>
      </c>
      <c r="Z70" s="105" t="s">
        <v>13</v>
      </c>
      <c r="AA70" s="19">
        <f t="shared" si="33"/>
        <v>41.277252820033105</v>
      </c>
      <c r="AB70" s="111">
        <f>'Observed Data'!F38</f>
        <v>35</v>
      </c>
      <c r="AC70" s="112">
        <f t="shared" si="29"/>
        <v>-6.277252820033105</v>
      </c>
      <c r="AD70" s="113">
        <f t="shared" si="30"/>
        <v>-0.15207535364336464</v>
      </c>
    </row>
    <row r="71" spans="3:30" ht="12.75">
      <c r="C71" s="106" t="s">
        <v>14</v>
      </c>
      <c r="D71" s="107">
        <f t="shared" si="24"/>
        <v>0.06937873530230852</v>
      </c>
      <c r="E71" s="107">
        <f t="shared" si="25"/>
        <v>-0.456061924482266</v>
      </c>
      <c r="F71" s="108">
        <f t="shared" si="31"/>
        <v>-0.19334159458997874</v>
      </c>
      <c r="G71" s="36">
        <f t="shared" si="26"/>
        <v>-0.19334159458997874</v>
      </c>
      <c r="H71" s="97">
        <v>0</v>
      </c>
      <c r="K71" s="106" t="s">
        <v>13</v>
      </c>
      <c r="L71" s="109">
        <f>'Observed Data'!D38</f>
        <v>50</v>
      </c>
      <c r="M71" s="110">
        <f>'Survival Rates'!D80</f>
        <v>0.9897604147931306</v>
      </c>
      <c r="N71" s="105" t="s">
        <v>50</v>
      </c>
      <c r="O71" s="105" t="s">
        <v>14</v>
      </c>
      <c r="P71" s="19">
        <f t="shared" si="32"/>
        <v>49.48802073965653</v>
      </c>
      <c r="Q71" s="111">
        <f>'Observed Data'!E39</f>
        <v>52.92143703118831</v>
      </c>
      <c r="R71" s="112">
        <f t="shared" si="27"/>
        <v>3.4334162915317847</v>
      </c>
      <c r="S71" s="113">
        <f t="shared" si="28"/>
        <v>0.06937873530230852</v>
      </c>
      <c r="V71" s="106" t="s">
        <v>13</v>
      </c>
      <c r="W71" s="109">
        <f>'Observed Data'!E38</f>
        <v>53.86646269245953</v>
      </c>
      <c r="X71" s="110">
        <f>'Survival Rates'!F80</f>
        <v>0.9897604147931306</v>
      </c>
      <c r="Y71" s="105" t="s">
        <v>50</v>
      </c>
      <c r="Z71" s="105" t="s">
        <v>14</v>
      </c>
      <c r="AA71" s="19">
        <f t="shared" si="33"/>
        <v>53.314892457927435</v>
      </c>
      <c r="AB71" s="111">
        <f>'Observed Data'!F39</f>
        <v>29</v>
      </c>
      <c r="AC71" s="112">
        <f t="shared" si="29"/>
        <v>-24.314892457927435</v>
      </c>
      <c r="AD71" s="113">
        <f t="shared" si="30"/>
        <v>-0.456061924482266</v>
      </c>
    </row>
    <row r="72" spans="3:30" ht="12.75">
      <c r="C72" s="106" t="s">
        <v>15</v>
      </c>
      <c r="D72" s="107">
        <f t="shared" si="24"/>
        <v>-0.1371071601802945</v>
      </c>
      <c r="E72" s="107">
        <f t="shared" si="25"/>
        <v>0.013840997713961675</v>
      </c>
      <c r="F72" s="108">
        <f t="shared" si="31"/>
        <v>-0.061633081233166416</v>
      </c>
      <c r="G72" s="36">
        <f t="shared" si="26"/>
        <v>-0.061633081233166416</v>
      </c>
      <c r="H72" s="97">
        <v>0</v>
      </c>
      <c r="K72" s="106" t="s">
        <v>14</v>
      </c>
      <c r="L72" s="109">
        <f>'Observed Data'!D39</f>
        <v>51</v>
      </c>
      <c r="M72" s="110">
        <f>'Survival Rates'!D81</f>
        <v>0.9878122141039941</v>
      </c>
      <c r="N72" s="105" t="s">
        <v>50</v>
      </c>
      <c r="O72" s="105" t="s">
        <v>15</v>
      </c>
      <c r="P72" s="19">
        <f t="shared" si="32"/>
        <v>50.3784229193037</v>
      </c>
      <c r="Q72" s="111">
        <f>'Observed Data'!E40</f>
        <v>43.47118041847611</v>
      </c>
      <c r="R72" s="112">
        <f t="shared" si="27"/>
        <v>-6.907242500827593</v>
      </c>
      <c r="S72" s="113">
        <f t="shared" si="28"/>
        <v>-0.1371071601802945</v>
      </c>
      <c r="V72" s="106" t="s">
        <v>14</v>
      </c>
      <c r="W72" s="109">
        <f>'Observed Data'!E39</f>
        <v>52.92143703118831</v>
      </c>
      <c r="X72" s="110">
        <f>'Survival Rates'!F81</f>
        <v>0.9878122141039941</v>
      </c>
      <c r="Y72" s="105" t="s">
        <v>50</v>
      </c>
      <c r="Z72" s="105" t="s">
        <v>15</v>
      </c>
      <c r="AA72" s="19">
        <f t="shared" si="33"/>
        <v>52.27644188734323</v>
      </c>
      <c r="AB72" s="111">
        <f>'Observed Data'!F40</f>
        <v>53</v>
      </c>
      <c r="AC72" s="112">
        <f t="shared" si="29"/>
        <v>0.7235581126567681</v>
      </c>
      <c r="AD72" s="113">
        <f t="shared" si="30"/>
        <v>0.013840997713961675</v>
      </c>
    </row>
    <row r="73" spans="3:30" ht="12.75">
      <c r="C73" s="106" t="s">
        <v>16</v>
      </c>
      <c r="D73" s="107">
        <f t="shared" si="24"/>
        <v>0.012566033661326807</v>
      </c>
      <c r="E73" s="107">
        <f t="shared" si="25"/>
        <v>0.28428057521796557</v>
      </c>
      <c r="F73" s="108">
        <f t="shared" si="31"/>
        <v>0.1484233044396462</v>
      </c>
      <c r="G73" s="36">
        <f t="shared" si="26"/>
        <v>0.1484233044396462</v>
      </c>
      <c r="H73" s="97">
        <v>0</v>
      </c>
      <c r="K73" s="106" t="s">
        <v>15</v>
      </c>
      <c r="L73" s="109">
        <f>'Observed Data'!D40</f>
        <v>36</v>
      </c>
      <c r="M73" s="110">
        <f>'Survival Rates'!D82</f>
        <v>0.9851476878899947</v>
      </c>
      <c r="N73" s="105" t="s">
        <v>50</v>
      </c>
      <c r="O73" s="105" t="s">
        <v>16</v>
      </c>
      <c r="P73" s="19">
        <f t="shared" si="32"/>
        <v>35.46531676403981</v>
      </c>
      <c r="Q73" s="111">
        <f>'Observed Data'!E41</f>
        <v>35.910975128306355</v>
      </c>
      <c r="R73" s="112">
        <f t="shared" si="27"/>
        <v>0.44565836426654215</v>
      </c>
      <c r="S73" s="113">
        <f t="shared" si="28"/>
        <v>0.012566033661326807</v>
      </c>
      <c r="V73" s="106" t="s">
        <v>15</v>
      </c>
      <c r="W73" s="109">
        <f>'Observed Data'!E40</f>
        <v>43.47118041847611</v>
      </c>
      <c r="X73" s="110">
        <f>'Survival Rates'!F82</f>
        <v>0.9851476878899947</v>
      </c>
      <c r="Y73" s="105" t="s">
        <v>50</v>
      </c>
      <c r="Z73" s="105" t="s">
        <v>16</v>
      </c>
      <c r="AA73" s="19">
        <f t="shared" si="33"/>
        <v>42.825532879110554</v>
      </c>
      <c r="AB73" s="111">
        <f>'Observed Data'!F41</f>
        <v>55</v>
      </c>
      <c r="AC73" s="112">
        <f t="shared" si="29"/>
        <v>12.174467120889446</v>
      </c>
      <c r="AD73" s="113">
        <f t="shared" si="30"/>
        <v>0.28428057521796557</v>
      </c>
    </row>
    <row r="74" spans="3:30" ht="12.75">
      <c r="C74" s="106" t="s">
        <v>17</v>
      </c>
      <c r="D74" s="107">
        <f t="shared" si="24"/>
        <v>-0.16924791262076916</v>
      </c>
      <c r="E74" s="107">
        <f t="shared" si="25"/>
        <v>0.2210321139384342</v>
      </c>
      <c r="F74" s="108">
        <f t="shared" si="31"/>
        <v>0.025892100658832518</v>
      </c>
      <c r="G74" s="36">
        <f t="shared" si="26"/>
        <v>0.025892100658832518</v>
      </c>
      <c r="H74" s="97">
        <v>0</v>
      </c>
      <c r="K74" s="106" t="s">
        <v>16</v>
      </c>
      <c r="L74" s="109">
        <f>'Observed Data'!D41</f>
        <v>29</v>
      </c>
      <c r="M74" s="110">
        <f>'Survival Rates'!D83</f>
        <v>0.9806503126214051</v>
      </c>
      <c r="N74" s="105" t="s">
        <v>50</v>
      </c>
      <c r="O74" s="105" t="s">
        <v>17</v>
      </c>
      <c r="P74" s="19">
        <f t="shared" si="32"/>
        <v>28.438859066020747</v>
      </c>
      <c r="Q74" s="111">
        <f>'Observed Data'!E42</f>
        <v>23.6256415317805</v>
      </c>
      <c r="R74" s="112">
        <f t="shared" si="27"/>
        <v>-4.813217534240248</v>
      </c>
      <c r="S74" s="113">
        <f t="shared" si="28"/>
        <v>-0.16924791262076916</v>
      </c>
      <c r="V74" s="106" t="s">
        <v>16</v>
      </c>
      <c r="W74" s="109">
        <f>'Observed Data'!E41</f>
        <v>35.910975128306355</v>
      </c>
      <c r="X74" s="110">
        <f>'Survival Rates'!F83</f>
        <v>0.9806503126214051</v>
      </c>
      <c r="Y74" s="105" t="s">
        <v>50</v>
      </c>
      <c r="Z74" s="105" t="s">
        <v>17</v>
      </c>
      <c r="AA74" s="19">
        <f t="shared" si="33"/>
        <v>35.21610898611313</v>
      </c>
      <c r="AB74" s="111">
        <f>'Observed Data'!F42</f>
        <v>43</v>
      </c>
      <c r="AC74" s="112">
        <f t="shared" si="29"/>
        <v>7.783891013886873</v>
      </c>
      <c r="AD74" s="113">
        <f t="shared" si="30"/>
        <v>0.2210321139384342</v>
      </c>
    </row>
    <row r="75" spans="3:30" ht="12.75">
      <c r="C75" s="106" t="s">
        <v>18</v>
      </c>
      <c r="D75" s="107">
        <f t="shared" si="24"/>
        <v>0.4362584908963805</v>
      </c>
      <c r="E75" s="107">
        <f t="shared" si="25"/>
        <v>0.87702225829675</v>
      </c>
      <c r="F75" s="108">
        <f t="shared" si="31"/>
        <v>0.6566403745965652</v>
      </c>
      <c r="G75" s="36">
        <f t="shared" si="26"/>
        <v>0.6566403745965652</v>
      </c>
      <c r="H75" s="97">
        <v>0</v>
      </c>
      <c r="K75" s="106" t="s">
        <v>17</v>
      </c>
      <c r="L75" s="109">
        <f>'Observed Data'!D42</f>
        <v>19</v>
      </c>
      <c r="M75" s="110">
        <f>'Survival Rates'!D84</f>
        <v>0.9696509398446871</v>
      </c>
      <c r="N75" s="105" t="s">
        <v>50</v>
      </c>
      <c r="O75" s="105" t="s">
        <v>18</v>
      </c>
      <c r="P75" s="19">
        <f t="shared" si="32"/>
        <v>18.423367857049055</v>
      </c>
      <c r="Q75" s="111">
        <f>'Observed Data'!E43</f>
        <v>26.46071851559416</v>
      </c>
      <c r="R75" s="112">
        <f t="shared" si="27"/>
        <v>8.037350658545105</v>
      </c>
      <c r="S75" s="113">
        <f t="shared" si="28"/>
        <v>0.4362584908963805</v>
      </c>
      <c r="V75" s="106" t="s">
        <v>17</v>
      </c>
      <c r="W75" s="109">
        <f>'Observed Data'!E42</f>
        <v>23.6256415317805</v>
      </c>
      <c r="X75" s="110">
        <f>'Survival Rates'!F84</f>
        <v>0.9696509398446871</v>
      </c>
      <c r="Y75" s="105" t="s">
        <v>50</v>
      </c>
      <c r="Z75" s="105" t="s">
        <v>18</v>
      </c>
      <c r="AA75" s="19">
        <f t="shared" si="33"/>
        <v>22.908625515724633</v>
      </c>
      <c r="AB75" s="111">
        <f>'Observed Data'!F43</f>
        <v>43</v>
      </c>
      <c r="AC75" s="112">
        <f t="shared" si="29"/>
        <v>20.091374484275367</v>
      </c>
      <c r="AD75" s="113">
        <f t="shared" si="30"/>
        <v>0.87702225829675</v>
      </c>
    </row>
    <row r="76" spans="3:30" ht="12.75">
      <c r="C76" s="106" t="s">
        <v>19</v>
      </c>
      <c r="D76" s="107">
        <f t="shared" si="24"/>
        <v>0.8858092754170028</v>
      </c>
      <c r="E76" s="107">
        <f t="shared" si="25"/>
        <v>-0.049782382413653736</v>
      </c>
      <c r="F76" s="108">
        <f t="shared" si="31"/>
        <v>0.41801344650167455</v>
      </c>
      <c r="G76" s="36">
        <f t="shared" si="26"/>
        <v>0.41801344650167455</v>
      </c>
      <c r="H76" s="97">
        <v>0</v>
      </c>
      <c r="K76" s="106" t="s">
        <v>18</v>
      </c>
      <c r="L76" s="109">
        <f>'Observed Data'!D43</f>
        <v>21</v>
      </c>
      <c r="M76" s="110">
        <f>'Survival Rates'!D85</f>
        <v>0.9545232925073022</v>
      </c>
      <c r="N76" s="105" t="s">
        <v>50</v>
      </c>
      <c r="O76" s="105" t="s">
        <v>19</v>
      </c>
      <c r="P76" s="19">
        <f t="shared" si="32"/>
        <v>20.044989142653346</v>
      </c>
      <c r="Q76" s="111">
        <f>'Observed Data'!E44</f>
        <v>37.801026450848795</v>
      </c>
      <c r="R76" s="112">
        <f t="shared" si="27"/>
        <v>17.75603730819545</v>
      </c>
      <c r="S76" s="113">
        <f t="shared" si="28"/>
        <v>0.8858092754170028</v>
      </c>
      <c r="V76" s="106" t="s">
        <v>18</v>
      </c>
      <c r="W76" s="109">
        <f>'Observed Data'!E43</f>
        <v>26.46071851559416</v>
      </c>
      <c r="X76" s="110">
        <f>'Survival Rates'!F85</f>
        <v>0.9545232925073022</v>
      </c>
      <c r="Y76" s="105" t="s">
        <v>50</v>
      </c>
      <c r="Z76" s="105" t="s">
        <v>19</v>
      </c>
      <c r="AA76" s="19">
        <f t="shared" si="33"/>
        <v>25.25737215961387</v>
      </c>
      <c r="AB76" s="111">
        <f>'Observed Data'!F44</f>
        <v>24</v>
      </c>
      <c r="AC76" s="112">
        <f t="shared" si="29"/>
        <v>-1.257372159613869</v>
      </c>
      <c r="AD76" s="113">
        <f t="shared" si="30"/>
        <v>-0.049782382413653736</v>
      </c>
    </row>
    <row r="77" spans="3:30" ht="12.75">
      <c r="C77" s="106" t="s">
        <v>20</v>
      </c>
      <c r="D77" s="107">
        <f t="shared" si="24"/>
        <v>-0.2068650148254377</v>
      </c>
      <c r="E77" s="107">
        <f t="shared" si="25"/>
        <v>-0.4065904136849615</v>
      </c>
      <c r="F77" s="108">
        <f t="shared" si="31"/>
        <v>-0.3067277142551996</v>
      </c>
      <c r="G77" s="36">
        <f t="shared" si="26"/>
        <v>-0.3067277142551996</v>
      </c>
      <c r="H77" s="97">
        <v>0</v>
      </c>
      <c r="K77" s="106" t="s">
        <v>19</v>
      </c>
      <c r="L77" s="109">
        <f>'Observed Data'!D44</f>
        <v>28</v>
      </c>
      <c r="M77" s="110">
        <f>'Survival Rates'!D86</f>
        <v>0.9361838480293044</v>
      </c>
      <c r="N77" s="105" t="s">
        <v>50</v>
      </c>
      <c r="O77" s="105" t="s">
        <v>20</v>
      </c>
      <c r="P77" s="19">
        <f t="shared" si="32"/>
        <v>26.213147744820525</v>
      </c>
      <c r="Q77" s="111">
        <f>'Observed Data'!E45</f>
        <v>20.790564547966838</v>
      </c>
      <c r="R77" s="112">
        <f t="shared" si="27"/>
        <v>-5.422583196853687</v>
      </c>
      <c r="S77" s="113">
        <f t="shared" si="28"/>
        <v>-0.2068650148254377</v>
      </c>
      <c r="V77" s="106" t="s">
        <v>19</v>
      </c>
      <c r="W77" s="109">
        <f>'Observed Data'!E44</f>
        <v>37.801026450848795</v>
      </c>
      <c r="X77" s="110">
        <f>'Survival Rates'!F86</f>
        <v>0.9361838480293044</v>
      </c>
      <c r="Y77" s="105" t="s">
        <v>50</v>
      </c>
      <c r="Z77" s="105" t="s">
        <v>20</v>
      </c>
      <c r="AA77" s="19">
        <f t="shared" si="33"/>
        <v>35.38871040221314</v>
      </c>
      <c r="AB77" s="111">
        <f>'Observed Data'!F45</f>
        <v>21</v>
      </c>
      <c r="AC77" s="112">
        <f t="shared" si="29"/>
        <v>-14.388710402213142</v>
      </c>
      <c r="AD77" s="113">
        <f t="shared" si="30"/>
        <v>-0.4065904136849615</v>
      </c>
    </row>
    <row r="78" spans="3:30" ht="12.75">
      <c r="C78" s="106" t="s">
        <v>21</v>
      </c>
      <c r="D78" s="107">
        <f t="shared" si="24"/>
        <v>0.590561622452732</v>
      </c>
      <c r="E78" s="107">
        <f t="shared" si="25"/>
        <v>0.3790168303975791</v>
      </c>
      <c r="F78" s="108">
        <f t="shared" si="31"/>
        <v>0.48478922642515554</v>
      </c>
      <c r="G78" s="36">
        <f t="shared" si="26"/>
        <v>0.48478922642515554</v>
      </c>
      <c r="H78" s="97">
        <v>0</v>
      </c>
      <c r="K78" s="106" t="s">
        <v>20</v>
      </c>
      <c r="L78" s="109">
        <f>'Observed Data'!D45</f>
        <v>19</v>
      </c>
      <c r="M78" s="110">
        <f>'Survival Rates'!D87</f>
        <v>0.9068542632330095</v>
      </c>
      <c r="N78" s="105" t="s">
        <v>50</v>
      </c>
      <c r="O78" s="105" t="s">
        <v>21</v>
      </c>
      <c r="P78" s="19">
        <f t="shared" si="32"/>
        <v>17.230231001427182</v>
      </c>
      <c r="Q78" s="111">
        <f>'Observed Data'!E46</f>
        <v>27.40574417686538</v>
      </c>
      <c r="R78" s="112">
        <f t="shared" si="27"/>
        <v>10.175513175438198</v>
      </c>
      <c r="S78" s="113">
        <f t="shared" si="28"/>
        <v>0.590561622452732</v>
      </c>
      <c r="V78" s="106" t="s">
        <v>20</v>
      </c>
      <c r="W78" s="109">
        <f>'Observed Data'!E45</f>
        <v>20.790564547966838</v>
      </c>
      <c r="X78" s="110">
        <f>'Survival Rates'!F87</f>
        <v>0.9068542632330095</v>
      </c>
      <c r="Y78" s="105" t="s">
        <v>50</v>
      </c>
      <c r="Z78" s="105" t="s">
        <v>21</v>
      </c>
      <c r="AA78" s="19">
        <f t="shared" si="33"/>
        <v>18.854012095344796</v>
      </c>
      <c r="AB78" s="111">
        <f>'Observed Data'!F46</f>
        <v>26</v>
      </c>
      <c r="AC78" s="112">
        <f t="shared" si="29"/>
        <v>7.145987904655204</v>
      </c>
      <c r="AD78" s="113">
        <f t="shared" si="30"/>
        <v>0.3790168303975791</v>
      </c>
    </row>
    <row r="79" spans="3:30" ht="12.75">
      <c r="C79" s="106" t="s">
        <v>22</v>
      </c>
      <c r="D79" s="107">
        <f t="shared" si="24"/>
        <v>0.9834522469937016</v>
      </c>
      <c r="E79" s="107">
        <f t="shared" si="25"/>
        <v>0.006529099960661726</v>
      </c>
      <c r="F79" s="108">
        <f t="shared" si="31"/>
        <v>0.4949906734771817</v>
      </c>
      <c r="G79" s="36">
        <f t="shared" si="26"/>
        <v>0.4949906734771817</v>
      </c>
      <c r="H79" s="97">
        <v>0</v>
      </c>
      <c r="K79" s="106" t="s">
        <v>21</v>
      </c>
      <c r="L79" s="109">
        <f>'Observed Data'!D46</f>
        <v>23</v>
      </c>
      <c r="M79" s="110">
        <f>'Survival Rates'!D88</f>
        <v>0.8700481880727556</v>
      </c>
      <c r="N79" s="105" t="s">
        <v>50</v>
      </c>
      <c r="O79" s="105" t="s">
        <v>22</v>
      </c>
      <c r="P79" s="19">
        <f t="shared" si="32"/>
        <v>20.01110832567338</v>
      </c>
      <c r="Q79" s="111">
        <f>'Observed Data'!E47</f>
        <v>39.691077773391235</v>
      </c>
      <c r="R79" s="112">
        <f t="shared" si="27"/>
        <v>19.679969447717856</v>
      </c>
      <c r="S79" s="113">
        <f t="shared" si="28"/>
        <v>0.9834522469937016</v>
      </c>
      <c r="V79" s="106" t="s">
        <v>21</v>
      </c>
      <c r="W79" s="109">
        <f>'Observed Data'!E46</f>
        <v>27.40574417686538</v>
      </c>
      <c r="X79" s="110">
        <f>'Survival Rates'!F88</f>
        <v>0.8700481880727556</v>
      </c>
      <c r="Y79" s="105" t="s">
        <v>50</v>
      </c>
      <c r="Z79" s="105" t="s">
        <v>22</v>
      </c>
      <c r="AA79" s="19">
        <f t="shared" si="33"/>
        <v>23.8443180638672</v>
      </c>
      <c r="AB79" s="111">
        <f>'Observed Data'!F47</f>
        <v>24</v>
      </c>
      <c r="AC79" s="112">
        <f t="shared" si="29"/>
        <v>0.155681936132801</v>
      </c>
      <c r="AD79" s="113">
        <f t="shared" si="30"/>
        <v>0.006529099960661726</v>
      </c>
    </row>
    <row r="80" spans="3:30" ht="12.75">
      <c r="C80" s="106" t="s">
        <v>23</v>
      </c>
      <c r="D80" s="107">
        <f t="shared" si="24"/>
        <v>-0.36003374427743495</v>
      </c>
      <c r="E80" s="107">
        <f t="shared" si="25"/>
        <v>-0.5700468626207307</v>
      </c>
      <c r="F80" s="108">
        <f t="shared" si="31"/>
        <v>-0.4650403034490828</v>
      </c>
      <c r="G80" s="36">
        <f t="shared" si="26"/>
        <v>-0.4650403034490828</v>
      </c>
      <c r="H80" s="97">
        <v>0</v>
      </c>
      <c r="K80" s="106" t="s">
        <v>22</v>
      </c>
      <c r="L80" s="109">
        <f>'Observed Data'!D47</f>
        <v>36</v>
      </c>
      <c r="M80" s="110">
        <f>'Survival Rates'!D89</f>
        <v>0.8203780301963145</v>
      </c>
      <c r="N80" s="105" t="s">
        <v>50</v>
      </c>
      <c r="O80" s="105" t="s">
        <v>23</v>
      </c>
      <c r="P80" s="19">
        <f t="shared" si="32"/>
        <v>29.533609087067322</v>
      </c>
      <c r="Q80" s="111">
        <f>'Observed Data'!E48</f>
        <v>18.900513225424397</v>
      </c>
      <c r="R80" s="112">
        <f t="shared" si="27"/>
        <v>-10.633095861642925</v>
      </c>
      <c r="S80" s="113">
        <f t="shared" si="28"/>
        <v>-0.36003374427743495</v>
      </c>
      <c r="V80" s="106" t="s">
        <v>22</v>
      </c>
      <c r="W80" s="109">
        <f>'Observed Data'!E47</f>
        <v>39.691077773391235</v>
      </c>
      <c r="X80" s="110">
        <f>'Survival Rates'!F89</f>
        <v>0.8203780301963145</v>
      </c>
      <c r="Y80" s="105" t="s">
        <v>50</v>
      </c>
      <c r="Z80" s="105" t="s">
        <v>23</v>
      </c>
      <c r="AA80" s="19">
        <f t="shared" si="33"/>
        <v>32.561688200103426</v>
      </c>
      <c r="AB80" s="111">
        <f>'Observed Data'!F48</f>
        <v>14</v>
      </c>
      <c r="AC80" s="112">
        <f t="shared" si="29"/>
        <v>-18.561688200103426</v>
      </c>
      <c r="AD80" s="113">
        <f t="shared" si="30"/>
        <v>-0.5700468626207307</v>
      </c>
    </row>
    <row r="81" spans="3:30" ht="12.75">
      <c r="C81" s="106" t="s">
        <v>24</v>
      </c>
      <c r="D81" s="107">
        <f t="shared" si="24"/>
        <v>1.200394324755641</v>
      </c>
      <c r="E81" s="107">
        <f t="shared" si="25"/>
        <v>1.0414712430073336</v>
      </c>
      <c r="F81" s="108">
        <f t="shared" si="31"/>
        <v>1.1209327838814873</v>
      </c>
      <c r="G81" s="36">
        <f t="shared" si="26"/>
        <v>1.1209327838814873</v>
      </c>
      <c r="H81" s="97">
        <v>0</v>
      </c>
      <c r="K81" s="106" t="s">
        <v>23</v>
      </c>
      <c r="L81" s="109">
        <f>'Observed Data'!D48</f>
        <v>16</v>
      </c>
      <c r="M81" s="110">
        <f>'Survival Rates'!D90</f>
        <v>0.751590243902439</v>
      </c>
      <c r="N81" s="105" t="s">
        <v>50</v>
      </c>
      <c r="O81" s="105" t="s">
        <v>24</v>
      </c>
      <c r="P81" s="19">
        <f t="shared" si="32"/>
        <v>12.025443902439024</v>
      </c>
      <c r="Q81" s="111">
        <f>'Observed Data'!E49</f>
        <v>26.460718515594156</v>
      </c>
      <c r="R81" s="112">
        <f t="shared" si="27"/>
        <v>14.435274613155132</v>
      </c>
      <c r="S81" s="113">
        <f t="shared" si="28"/>
        <v>1.200394324755641</v>
      </c>
      <c r="V81" s="106" t="s">
        <v>23</v>
      </c>
      <c r="W81" s="109">
        <f>'Observed Data'!E48</f>
        <v>18.900513225424397</v>
      </c>
      <c r="X81" s="110">
        <f>'Survival Rates'!F90</f>
        <v>0.751590243902439</v>
      </c>
      <c r="Y81" s="105" t="s">
        <v>50</v>
      </c>
      <c r="Z81" s="105" t="s">
        <v>24</v>
      </c>
      <c r="AA81" s="19">
        <f t="shared" si="33"/>
        <v>14.205441344977997</v>
      </c>
      <c r="AB81" s="111">
        <f>'Observed Data'!F49</f>
        <v>29</v>
      </c>
      <c r="AC81" s="112">
        <f t="shared" si="29"/>
        <v>14.794558655022003</v>
      </c>
      <c r="AD81" s="113">
        <f t="shared" si="30"/>
        <v>1.0414712430073336</v>
      </c>
    </row>
    <row r="82" spans="3:30" ht="12.75">
      <c r="C82" s="114" t="s">
        <v>25</v>
      </c>
      <c r="D82" s="115">
        <f t="shared" si="24"/>
        <v>0.11244008507923534</v>
      </c>
      <c r="E82" s="115">
        <f t="shared" si="25"/>
        <v>-0.23205330125395626</v>
      </c>
      <c r="F82" s="116">
        <f t="shared" si="31"/>
        <v>-0.05980660808736046</v>
      </c>
      <c r="G82" s="36">
        <f t="shared" si="26"/>
        <v>-0.05980660808736046</v>
      </c>
      <c r="H82" s="97">
        <v>0</v>
      </c>
      <c r="K82" s="106" t="s">
        <v>24</v>
      </c>
      <c r="L82" s="109">
        <f>'Observed Data'!D49</f>
        <v>32</v>
      </c>
      <c r="M82" s="110">
        <f>'Survival Rates'!D91</f>
        <v>0.6601573249565149</v>
      </c>
      <c r="N82" s="105" t="s">
        <v>50</v>
      </c>
      <c r="O82" s="105" t="s">
        <v>25</v>
      </c>
      <c r="P82" s="19">
        <f>(L82*M82)+(L83*M83)</f>
        <v>33.130773768326094</v>
      </c>
      <c r="Q82" s="111">
        <f>'Observed Data'!E50</f>
        <v>36.85600078957758</v>
      </c>
      <c r="R82" s="112">
        <f t="shared" si="27"/>
        <v>3.7252270212514844</v>
      </c>
      <c r="S82" s="113">
        <f t="shared" si="28"/>
        <v>0.11244008507923534</v>
      </c>
      <c r="V82" s="106" t="s">
        <v>24</v>
      </c>
      <c r="W82" s="109">
        <f>'Observed Data'!E49</f>
        <v>26.460718515594156</v>
      </c>
      <c r="X82" s="110">
        <f>'Survival Rates'!F91</f>
        <v>0.6601573249565149</v>
      </c>
      <c r="Y82" s="105" t="s">
        <v>50</v>
      </c>
      <c r="Z82" s="105" t="s">
        <v>25</v>
      </c>
      <c r="AA82" s="19">
        <f>(W82*X82)+(W83*X83)</f>
        <v>33.85651639945141</v>
      </c>
      <c r="AB82" s="111">
        <f>'Observed Data'!F50</f>
        <v>26</v>
      </c>
      <c r="AC82" s="112">
        <f t="shared" si="29"/>
        <v>-7.856516399451408</v>
      </c>
      <c r="AD82" s="113">
        <f t="shared" si="30"/>
        <v>-0.23205330125395626</v>
      </c>
    </row>
    <row r="83" spans="11:30" ht="12.75">
      <c r="K83" s="114" t="s">
        <v>25</v>
      </c>
      <c r="L83" s="117">
        <f>'Observed Data'!D50</f>
        <v>27</v>
      </c>
      <c r="M83" s="118">
        <f>'Survival Rates'!D92</f>
        <v>0.4446570136932451</v>
      </c>
      <c r="N83" s="119" t="s">
        <v>51</v>
      </c>
      <c r="O83" s="119" t="s">
        <v>52</v>
      </c>
      <c r="P83" s="120"/>
      <c r="Q83" s="119"/>
      <c r="R83" s="121"/>
      <c r="S83" s="122"/>
      <c r="V83" s="114" t="s">
        <v>25</v>
      </c>
      <c r="W83" s="117">
        <f>'Observed Data'!E50</f>
        <v>36.85600078957758</v>
      </c>
      <c r="X83" s="118">
        <f>'Survival Rates'!F92</f>
        <v>0.44465701369324506</v>
      </c>
      <c r="Y83" s="119" t="s">
        <v>51</v>
      </c>
      <c r="Z83" s="119" t="s">
        <v>52</v>
      </c>
      <c r="AA83" s="120"/>
      <c r="AB83" s="119"/>
      <c r="AC83" s="121"/>
      <c r="AD83" s="122"/>
    </row>
    <row r="84" spans="11:30" ht="12.75">
      <c r="K84" s="47" t="s">
        <v>53</v>
      </c>
      <c r="L84" s="44">
        <f>SUM(L66:L83)</f>
        <v>647</v>
      </c>
      <c r="M84" s="47"/>
      <c r="N84" s="47"/>
      <c r="O84" s="47"/>
      <c r="P84" s="44">
        <f>SUM(P65:P82)</f>
        <v>664.6867717640648</v>
      </c>
      <c r="Q84" s="44">
        <f>SUM(Q65:Q82)</f>
        <v>749.4053493880774</v>
      </c>
      <c r="R84" s="43">
        <f>SUM(R65:R82)</f>
        <v>84.71857762401253</v>
      </c>
      <c r="S84" s="62"/>
      <c r="V84" s="47" t="s">
        <v>53</v>
      </c>
      <c r="W84" s="44">
        <f>SUM(W66:W83)</f>
        <v>749.4053493880774</v>
      </c>
      <c r="X84" s="47"/>
      <c r="Y84" s="47"/>
      <c r="Z84" s="47"/>
      <c r="AA84" s="44">
        <f>SUM(AA65:AA82)</f>
        <v>756.5063254638795</v>
      </c>
      <c r="AB84" s="44">
        <f>SUM(AB65:AB82)</f>
        <v>626</v>
      </c>
      <c r="AC84" s="43">
        <f>SUM(AC65:AC82)</f>
        <v>-130.5063254638796</v>
      </c>
      <c r="AD84" s="62"/>
    </row>
    <row r="85" spans="18:30" ht="12.75">
      <c r="R85" s="21"/>
      <c r="S85" s="21"/>
      <c r="AC85" s="21"/>
      <c r="AD85" s="21"/>
    </row>
    <row r="86" spans="18:30" ht="12.75">
      <c r="R86" s="21"/>
      <c r="S86" s="21"/>
      <c r="AC86" s="21"/>
      <c r="AD86" s="21"/>
    </row>
    <row r="87" spans="3:30" ht="12.75">
      <c r="C87" s="3" t="s">
        <v>149</v>
      </c>
      <c r="K87" s="3" t="s">
        <v>28</v>
      </c>
      <c r="R87" s="21"/>
      <c r="S87" s="21"/>
      <c r="V87" s="3" t="s">
        <v>28</v>
      </c>
      <c r="AC87" s="21"/>
      <c r="AD87" s="21"/>
    </row>
    <row r="88" spans="4:30" ht="12.75">
      <c r="D88" s="29" t="s">
        <v>44</v>
      </c>
      <c r="E88" s="29" t="s">
        <v>44</v>
      </c>
      <c r="K88" s="29"/>
      <c r="L88" s="29" t="s">
        <v>39</v>
      </c>
      <c r="N88" s="29"/>
      <c r="O88" s="29"/>
      <c r="P88" s="29" t="s">
        <v>135</v>
      </c>
      <c r="Q88" s="29" t="s">
        <v>136</v>
      </c>
      <c r="R88" s="53" t="s">
        <v>137</v>
      </c>
      <c r="S88" s="53" t="s">
        <v>44</v>
      </c>
      <c r="V88" s="29"/>
      <c r="W88" s="29" t="s">
        <v>39</v>
      </c>
      <c r="Y88" s="29"/>
      <c r="Z88" s="29"/>
      <c r="AA88" s="29" t="s">
        <v>135</v>
      </c>
      <c r="AB88" s="29" t="s">
        <v>136</v>
      </c>
      <c r="AC88" s="53" t="s">
        <v>137</v>
      </c>
      <c r="AD88" s="53" t="s">
        <v>44</v>
      </c>
    </row>
    <row r="89" spans="4:30" ht="12.75">
      <c r="D89" s="29" t="s">
        <v>48</v>
      </c>
      <c r="E89" s="29" t="s">
        <v>48</v>
      </c>
      <c r="F89" s="29" t="s">
        <v>147</v>
      </c>
      <c r="K89" s="29" t="s">
        <v>40</v>
      </c>
      <c r="L89" s="29" t="s">
        <v>54</v>
      </c>
      <c r="M89" s="29" t="s">
        <v>42</v>
      </c>
      <c r="N89" s="29"/>
      <c r="O89" s="29"/>
      <c r="P89" s="29" t="s">
        <v>43</v>
      </c>
      <c r="Q89" s="29" t="s">
        <v>39</v>
      </c>
      <c r="R89" s="53" t="s">
        <v>44</v>
      </c>
      <c r="S89" s="53" t="s">
        <v>48</v>
      </c>
      <c r="V89" s="29" t="s">
        <v>40</v>
      </c>
      <c r="W89" s="29" t="s">
        <v>54</v>
      </c>
      <c r="X89" s="29" t="s">
        <v>42</v>
      </c>
      <c r="Y89" s="29"/>
      <c r="Z89" s="29"/>
      <c r="AA89" s="29" t="s">
        <v>43</v>
      </c>
      <c r="AB89" s="29" t="s">
        <v>39</v>
      </c>
      <c r="AC89" s="53" t="s">
        <v>44</v>
      </c>
      <c r="AD89" s="53" t="s">
        <v>48</v>
      </c>
    </row>
    <row r="90" spans="4:30" ht="12.75">
      <c r="D90" s="29" t="s">
        <v>139</v>
      </c>
      <c r="E90" s="29" t="s">
        <v>140</v>
      </c>
      <c r="F90" s="29" t="s">
        <v>142</v>
      </c>
      <c r="G90" s="4" t="s">
        <v>142</v>
      </c>
      <c r="H90" s="4" t="s">
        <v>143</v>
      </c>
      <c r="K90" s="29" t="s">
        <v>46</v>
      </c>
      <c r="L90" s="29" t="s">
        <v>144</v>
      </c>
      <c r="M90" s="29">
        <v>1990</v>
      </c>
      <c r="N90" s="29"/>
      <c r="O90" s="29"/>
      <c r="P90" s="29">
        <v>1995</v>
      </c>
      <c r="Q90" s="29">
        <v>1995</v>
      </c>
      <c r="R90" s="53" t="s">
        <v>139</v>
      </c>
      <c r="S90" s="53" t="s">
        <v>139</v>
      </c>
      <c r="V90" s="29" t="s">
        <v>46</v>
      </c>
      <c r="W90" s="29" t="s">
        <v>145</v>
      </c>
      <c r="X90" s="29">
        <v>1995</v>
      </c>
      <c r="Y90" s="29"/>
      <c r="Z90" s="29"/>
      <c r="AA90" s="29">
        <v>2000</v>
      </c>
      <c r="AB90" s="29">
        <v>2000</v>
      </c>
      <c r="AC90" s="53" t="s">
        <v>140</v>
      </c>
      <c r="AD90" s="53" t="s">
        <v>140</v>
      </c>
    </row>
    <row r="91" spans="3:30" ht="13.5">
      <c r="C91" s="94" t="s">
        <v>8</v>
      </c>
      <c r="D91" s="95">
        <f aca="true" t="shared" si="34" ref="D91:D108">S91</f>
        <v>0.15590157713500868</v>
      </c>
      <c r="E91" s="95">
        <f aca="true" t="shared" si="35" ref="E91:E108">AD91</f>
        <v>-0.3859055334845529</v>
      </c>
      <c r="F91" s="96">
        <f>G91+H91</f>
        <v>-0.11500197817477212</v>
      </c>
      <c r="G91" s="36">
        <f>AVERAGE(D91:E91)</f>
        <v>-0.11500197817477212</v>
      </c>
      <c r="H91" s="97">
        <v>0</v>
      </c>
      <c r="K91" s="99"/>
      <c r="L91" s="100"/>
      <c r="M91" s="101"/>
      <c r="N91" s="101"/>
      <c r="O91" s="101" t="s">
        <v>8</v>
      </c>
      <c r="P91" s="102">
        <f>'Babies '90-'95, '95-'00'!H48</f>
        <v>67.04040011461028</v>
      </c>
      <c r="Q91" s="102">
        <f>'Observed Data'!J33</f>
        <v>77.49210422424004</v>
      </c>
      <c r="R91" s="103">
        <f>Q91-P91</f>
        <v>10.451704109629759</v>
      </c>
      <c r="S91" s="104">
        <f>R91/P91</f>
        <v>0.15590157713500868</v>
      </c>
      <c r="V91" s="99"/>
      <c r="W91" s="100"/>
      <c r="X91" s="101"/>
      <c r="Y91" s="101"/>
      <c r="Z91" s="101" t="s">
        <v>8</v>
      </c>
      <c r="AA91" s="102">
        <f>'Babies '90-'95, '95-'00'!P48</f>
        <v>63.50814431091928</v>
      </c>
      <c r="AB91" s="102">
        <f>'Observed Data'!K33</f>
        <v>39</v>
      </c>
      <c r="AC91" s="103">
        <f>AB91-AA91</f>
        <v>-24.508144310919278</v>
      </c>
      <c r="AD91" s="104">
        <f>AC91/AA91</f>
        <v>-0.3859055334845529</v>
      </c>
    </row>
    <row r="92" spans="3:30" ht="12.75">
      <c r="C92" s="106" t="s">
        <v>9</v>
      </c>
      <c r="D92" s="107">
        <f t="shared" si="34"/>
        <v>-0.0654851138424715</v>
      </c>
      <c r="E92" s="107">
        <f t="shared" si="35"/>
        <v>-0.3650904972170942</v>
      </c>
      <c r="F92" s="108">
        <f>G92+H92</f>
        <v>-0.21528780552978286</v>
      </c>
      <c r="G92" s="36">
        <f aca="true" t="shared" si="36" ref="G92:G108">AVERAGE(D92:E92)</f>
        <v>-0.21528780552978286</v>
      </c>
      <c r="H92" s="97">
        <v>0</v>
      </c>
      <c r="K92" s="106" t="s">
        <v>8</v>
      </c>
      <c r="L92" s="109">
        <f>'Observed Data'!I33</f>
        <v>66</v>
      </c>
      <c r="M92" s="110">
        <f>'Survival Rates'!D97</f>
        <v>0.9959253773609892</v>
      </c>
      <c r="N92" s="105" t="s">
        <v>50</v>
      </c>
      <c r="O92" s="105" t="s">
        <v>9</v>
      </c>
      <c r="P92" s="19">
        <f>L92*M92</f>
        <v>65.73107490582528</v>
      </c>
      <c r="Q92" s="111">
        <f>'Observed Data'!J34</f>
        <v>61.42666798262929</v>
      </c>
      <c r="R92" s="112">
        <f aca="true" t="shared" si="37" ref="R92:R108">Q92-P92</f>
        <v>-4.304406923195991</v>
      </c>
      <c r="S92" s="113">
        <f aca="true" t="shared" si="38" ref="S92:S108">R92/P92</f>
        <v>-0.0654851138424715</v>
      </c>
      <c r="V92" s="106" t="s">
        <v>8</v>
      </c>
      <c r="W92" s="109">
        <f>'Observed Data'!J33</f>
        <v>77.49210422424004</v>
      </c>
      <c r="X92" s="110">
        <f>'Survival Rates'!F97</f>
        <v>0.9959253773609892</v>
      </c>
      <c r="Y92" s="105" t="s">
        <v>50</v>
      </c>
      <c r="Z92" s="105" t="s">
        <v>9</v>
      </c>
      <c r="AA92" s="19">
        <f>W92*X92</f>
        <v>77.17635314202336</v>
      </c>
      <c r="AB92" s="111">
        <f>'Observed Data'!K34</f>
        <v>49</v>
      </c>
      <c r="AC92" s="112">
        <f aca="true" t="shared" si="39" ref="AC92:AC108">AB92-AA92</f>
        <v>-28.17635314202336</v>
      </c>
      <c r="AD92" s="113">
        <f aca="true" t="shared" si="40" ref="AD92:AD108">AC92/AA92</f>
        <v>-0.3650904972170942</v>
      </c>
    </row>
    <row r="93" spans="3:30" ht="12.75">
      <c r="C93" s="106" t="s">
        <v>10</v>
      </c>
      <c r="D93" s="107">
        <f t="shared" si="34"/>
        <v>0.40257436423296017</v>
      </c>
      <c r="E93" s="107">
        <f t="shared" si="35"/>
        <v>-0.10300132941484781</v>
      </c>
      <c r="F93" s="108">
        <f aca="true" t="shared" si="41" ref="F93:F108">G93+H93</f>
        <v>0.14978651740905619</v>
      </c>
      <c r="G93" s="36">
        <f t="shared" si="36"/>
        <v>0.14978651740905619</v>
      </c>
      <c r="H93" s="97">
        <v>0</v>
      </c>
      <c r="K93" s="106" t="s">
        <v>9</v>
      </c>
      <c r="L93" s="109">
        <f>'Observed Data'!I34</f>
        <v>54</v>
      </c>
      <c r="M93" s="110">
        <f>'Survival Rates'!D98</f>
        <v>0.9981916484433653</v>
      </c>
      <c r="N93" s="105" t="s">
        <v>50</v>
      </c>
      <c r="O93" s="105" t="s">
        <v>10</v>
      </c>
      <c r="P93" s="19">
        <f aca="true" t="shared" si="42" ref="P93:P107">L93*M93</f>
        <v>53.902349015941724</v>
      </c>
      <c r="Q93" s="111">
        <f>'Observed Data'!J35</f>
        <v>75.60205290169759</v>
      </c>
      <c r="R93" s="112">
        <f t="shared" si="37"/>
        <v>21.699703885755866</v>
      </c>
      <c r="S93" s="113">
        <f t="shared" si="38"/>
        <v>0.40257436423296017</v>
      </c>
      <c r="V93" s="106" t="s">
        <v>9</v>
      </c>
      <c r="W93" s="109">
        <f>'Observed Data'!J34</f>
        <v>61.42666798262929</v>
      </c>
      <c r="X93" s="110">
        <f>'Survival Rates'!F98</f>
        <v>0.9981916484433653</v>
      </c>
      <c r="Y93" s="105" t="s">
        <v>50</v>
      </c>
      <c r="Z93" s="105" t="s">
        <v>10</v>
      </c>
      <c r="AA93" s="19">
        <f aca="true" t="shared" si="43" ref="AA93:AA107">W93*X93</f>
        <v>61.31558697196402</v>
      </c>
      <c r="AB93" s="111">
        <f>'Observed Data'!K35</f>
        <v>55</v>
      </c>
      <c r="AC93" s="112">
        <f t="shared" si="39"/>
        <v>-6.3155869719640165</v>
      </c>
      <c r="AD93" s="113">
        <f t="shared" si="40"/>
        <v>-0.10300132941484781</v>
      </c>
    </row>
    <row r="94" spans="3:30" ht="12.75">
      <c r="C94" s="106" t="s">
        <v>11</v>
      </c>
      <c r="D94" s="107">
        <f t="shared" si="34"/>
        <v>0.09783893740577572</v>
      </c>
      <c r="E94" s="107">
        <f t="shared" si="35"/>
        <v>-0.401413187584816</v>
      </c>
      <c r="F94" s="108">
        <f t="shared" si="41"/>
        <v>-0.15178712508952014</v>
      </c>
      <c r="G94" s="36">
        <f t="shared" si="36"/>
        <v>-0.15178712508952014</v>
      </c>
      <c r="H94" s="97">
        <v>0</v>
      </c>
      <c r="K94" s="106" t="s">
        <v>10</v>
      </c>
      <c r="L94" s="109">
        <f>'Observed Data'!I35</f>
        <v>58</v>
      </c>
      <c r="M94" s="110">
        <f>'Survival Rates'!D99</f>
        <v>0.9943786260730922</v>
      </c>
      <c r="N94" s="105" t="s">
        <v>50</v>
      </c>
      <c r="O94" s="105" t="s">
        <v>11</v>
      </c>
      <c r="P94" s="19">
        <f t="shared" si="42"/>
        <v>57.67396031223935</v>
      </c>
      <c r="Q94" s="111">
        <f>'Observed Data'!J36</f>
        <v>63.31671930517173</v>
      </c>
      <c r="R94" s="112">
        <f t="shared" si="37"/>
        <v>5.642758992932379</v>
      </c>
      <c r="S94" s="113">
        <f t="shared" si="38"/>
        <v>0.09783893740577572</v>
      </c>
      <c r="V94" s="106" t="s">
        <v>10</v>
      </c>
      <c r="W94" s="109">
        <f>'Observed Data'!J35</f>
        <v>75.60205290169759</v>
      </c>
      <c r="X94" s="110">
        <f>'Survival Rates'!F99</f>
        <v>0.9943786260730922</v>
      </c>
      <c r="Y94" s="105" t="s">
        <v>50</v>
      </c>
      <c r="Z94" s="105" t="s">
        <v>11</v>
      </c>
      <c r="AA94" s="19">
        <f t="shared" si="43"/>
        <v>75.17706549269529</v>
      </c>
      <c r="AB94" s="111">
        <f>'Observed Data'!K36</f>
        <v>45</v>
      </c>
      <c r="AC94" s="112">
        <f t="shared" si="39"/>
        <v>-30.17706549269529</v>
      </c>
      <c r="AD94" s="113">
        <f t="shared" si="40"/>
        <v>-0.401413187584816</v>
      </c>
    </row>
    <row r="95" spans="3:30" ht="12.75">
      <c r="C95" s="106" t="s">
        <v>12</v>
      </c>
      <c r="D95" s="107">
        <f t="shared" si="34"/>
        <v>0.13682138169936997</v>
      </c>
      <c r="E95" s="107">
        <f t="shared" si="35"/>
        <v>-0.44003013790349893</v>
      </c>
      <c r="F95" s="108">
        <f t="shared" si="41"/>
        <v>-0.15160437810206448</v>
      </c>
      <c r="G95" s="36">
        <f t="shared" si="36"/>
        <v>-0.15160437810206448</v>
      </c>
      <c r="H95" s="97">
        <v>0</v>
      </c>
      <c r="K95" s="106" t="s">
        <v>11</v>
      </c>
      <c r="L95" s="109">
        <f>'Observed Data'!I36</f>
        <v>48</v>
      </c>
      <c r="M95" s="110">
        <f>'Survival Rates'!D100</f>
        <v>0.9871541746356262</v>
      </c>
      <c r="N95" s="105" t="s">
        <v>50</v>
      </c>
      <c r="O95" s="105" t="s">
        <v>12</v>
      </c>
      <c r="P95" s="19">
        <f t="shared" si="42"/>
        <v>47.383400382510054</v>
      </c>
      <c r="Q95" s="111">
        <f>'Observed Data'!J37</f>
        <v>53.866462692459535</v>
      </c>
      <c r="R95" s="112">
        <f t="shared" si="37"/>
        <v>6.4830623099494815</v>
      </c>
      <c r="S95" s="113">
        <f t="shared" si="38"/>
        <v>0.13682138169936997</v>
      </c>
      <c r="V95" s="106" t="s">
        <v>11</v>
      </c>
      <c r="W95" s="109">
        <f>'Observed Data'!J36</f>
        <v>63.31671930517173</v>
      </c>
      <c r="X95" s="110">
        <f>'Survival Rates'!F100</f>
        <v>0.9871541746356262</v>
      </c>
      <c r="Y95" s="105" t="s">
        <v>50</v>
      </c>
      <c r="Z95" s="105" t="s">
        <v>12</v>
      </c>
      <c r="AA95" s="19">
        <f t="shared" si="43"/>
        <v>62.503363786332415</v>
      </c>
      <c r="AB95" s="111">
        <f>'Observed Data'!K37</f>
        <v>35</v>
      </c>
      <c r="AC95" s="112">
        <f t="shared" si="39"/>
        <v>-27.503363786332415</v>
      </c>
      <c r="AD95" s="113">
        <f t="shared" si="40"/>
        <v>-0.44003013790349893</v>
      </c>
    </row>
    <row r="96" spans="3:30" ht="12.75">
      <c r="C96" s="106" t="s">
        <v>13</v>
      </c>
      <c r="D96" s="107">
        <f t="shared" si="34"/>
        <v>1.116091580722227</v>
      </c>
      <c r="E96" s="107">
        <f t="shared" si="35"/>
        <v>0.7005610558238172</v>
      </c>
      <c r="F96" s="108">
        <f t="shared" si="41"/>
        <v>0.9083263182730221</v>
      </c>
      <c r="G96" s="36">
        <f t="shared" si="36"/>
        <v>0.9083263182730221</v>
      </c>
      <c r="H96" s="97">
        <v>0</v>
      </c>
      <c r="K96" s="106" t="s">
        <v>12</v>
      </c>
      <c r="L96" s="109">
        <f>'Observed Data'!I37</f>
        <v>30</v>
      </c>
      <c r="M96" s="110">
        <f>'Survival Rates'!D101</f>
        <v>0.9824983350139775</v>
      </c>
      <c r="N96" s="105" t="s">
        <v>50</v>
      </c>
      <c r="O96" s="105" t="s">
        <v>13</v>
      </c>
      <c r="P96" s="19">
        <f t="shared" si="42"/>
        <v>29.474950050419327</v>
      </c>
      <c r="Q96" s="111">
        <f>'Observed Data'!J38</f>
        <v>62.371693643900514</v>
      </c>
      <c r="R96" s="112">
        <f t="shared" si="37"/>
        <v>32.89674359348119</v>
      </c>
      <c r="S96" s="113">
        <f t="shared" si="38"/>
        <v>1.116091580722227</v>
      </c>
      <c r="V96" s="106" t="s">
        <v>12</v>
      </c>
      <c r="W96" s="109">
        <f>'Observed Data'!J37</f>
        <v>53.866462692459535</v>
      </c>
      <c r="X96" s="110">
        <f>'Survival Rates'!F101</f>
        <v>0.9824983350139775</v>
      </c>
      <c r="Y96" s="105" t="s">
        <v>50</v>
      </c>
      <c r="Z96" s="105" t="s">
        <v>13</v>
      </c>
      <c r="AA96" s="19">
        <f t="shared" si="43"/>
        <v>52.923709908434034</v>
      </c>
      <c r="AB96" s="111">
        <f>'Observed Data'!K38</f>
        <v>90</v>
      </c>
      <c r="AC96" s="112">
        <f t="shared" si="39"/>
        <v>37.076290091565966</v>
      </c>
      <c r="AD96" s="113">
        <f t="shared" si="40"/>
        <v>0.7005610558238172</v>
      </c>
    </row>
    <row r="97" spans="3:30" ht="12.75">
      <c r="C97" s="106" t="s">
        <v>14</v>
      </c>
      <c r="D97" s="107">
        <f t="shared" si="34"/>
        <v>0.9070218234399438</v>
      </c>
      <c r="E97" s="107">
        <f t="shared" si="35"/>
        <v>0.04842507285995381</v>
      </c>
      <c r="F97" s="108">
        <f t="shared" si="41"/>
        <v>0.47772344814994877</v>
      </c>
      <c r="G97" s="36">
        <f t="shared" si="36"/>
        <v>0.47772344814994877</v>
      </c>
      <c r="H97" s="97">
        <v>0</v>
      </c>
      <c r="K97" s="106" t="s">
        <v>13</v>
      </c>
      <c r="L97" s="109">
        <f>'Observed Data'!I38</f>
        <v>40</v>
      </c>
      <c r="M97" s="110">
        <f>'Survival Rates'!D102</f>
        <v>0.9787122821929451</v>
      </c>
      <c r="N97" s="105" t="s">
        <v>50</v>
      </c>
      <c r="O97" s="105" t="s">
        <v>14</v>
      </c>
      <c r="P97" s="19">
        <f t="shared" si="42"/>
        <v>39.1484912877178</v>
      </c>
      <c r="Q97" s="111">
        <f>'Observed Data'!J39</f>
        <v>74.65702724042636</v>
      </c>
      <c r="R97" s="112">
        <f t="shared" si="37"/>
        <v>35.508535952708556</v>
      </c>
      <c r="S97" s="113">
        <f t="shared" si="38"/>
        <v>0.9070218234399438</v>
      </c>
      <c r="V97" s="106" t="s">
        <v>13</v>
      </c>
      <c r="W97" s="109">
        <f>'Observed Data'!J38</f>
        <v>62.371693643900514</v>
      </c>
      <c r="X97" s="110">
        <f>'Survival Rates'!F102</f>
        <v>0.9787122821929451</v>
      </c>
      <c r="Y97" s="105" t="s">
        <v>50</v>
      </c>
      <c r="Z97" s="105" t="s">
        <v>14</v>
      </c>
      <c r="AA97" s="19">
        <f t="shared" si="43"/>
        <v>61.04394263046108</v>
      </c>
      <c r="AB97" s="111">
        <f>'Observed Data'!K39</f>
        <v>64</v>
      </c>
      <c r="AC97" s="112">
        <f t="shared" si="39"/>
        <v>2.956057369538918</v>
      </c>
      <c r="AD97" s="113">
        <f t="shared" si="40"/>
        <v>0.04842507285995381</v>
      </c>
    </row>
    <row r="98" spans="3:30" ht="12.75">
      <c r="C98" s="106" t="s">
        <v>15</v>
      </c>
      <c r="D98" s="107">
        <f t="shared" si="34"/>
        <v>0.44569737583085745</v>
      </c>
      <c r="E98" s="107">
        <f t="shared" si="35"/>
        <v>-0.44967035534101946</v>
      </c>
      <c r="F98" s="108">
        <f t="shared" si="41"/>
        <v>-0.0019864897550810057</v>
      </c>
      <c r="G98" s="36">
        <f t="shared" si="36"/>
        <v>-0.0019864897550810057</v>
      </c>
      <c r="H98" s="97">
        <v>0</v>
      </c>
      <c r="K98" s="106" t="s">
        <v>14</v>
      </c>
      <c r="L98" s="109">
        <f>'Observed Data'!I39</f>
        <v>47</v>
      </c>
      <c r="M98" s="110">
        <f>'Survival Rates'!D103</f>
        <v>0.9735682245506772</v>
      </c>
      <c r="N98" s="105" t="s">
        <v>50</v>
      </c>
      <c r="O98" s="105" t="s">
        <v>15</v>
      </c>
      <c r="P98" s="19">
        <f t="shared" si="42"/>
        <v>45.757706553881825</v>
      </c>
      <c r="Q98" s="111">
        <f>'Observed Data'!J40</f>
        <v>66.15179628898538</v>
      </c>
      <c r="R98" s="112">
        <f t="shared" si="37"/>
        <v>20.394089735103556</v>
      </c>
      <c r="S98" s="113">
        <f t="shared" si="38"/>
        <v>0.44569737583085745</v>
      </c>
      <c r="V98" s="106" t="s">
        <v>14</v>
      </c>
      <c r="W98" s="109">
        <f>'Observed Data'!J39</f>
        <v>74.65702724042636</v>
      </c>
      <c r="X98" s="110">
        <f>'Survival Rates'!F103</f>
        <v>0.9735682245506772</v>
      </c>
      <c r="Y98" s="105" t="s">
        <v>50</v>
      </c>
      <c r="Z98" s="105" t="s">
        <v>15</v>
      </c>
      <c r="AA98" s="19">
        <f t="shared" si="43"/>
        <v>72.68370946069344</v>
      </c>
      <c r="AB98" s="111">
        <f>'Observed Data'!K40</f>
        <v>40</v>
      </c>
      <c r="AC98" s="112">
        <f t="shared" si="39"/>
        <v>-32.683709460693436</v>
      </c>
      <c r="AD98" s="113">
        <f t="shared" si="40"/>
        <v>-0.44967035534101946</v>
      </c>
    </row>
    <row r="99" spans="3:30" ht="12.75">
      <c r="C99" s="106" t="s">
        <v>16</v>
      </c>
      <c r="D99" s="107">
        <f t="shared" si="34"/>
        <v>-0.20086865245207508</v>
      </c>
      <c r="E99" s="107">
        <f t="shared" si="35"/>
        <v>-0.2031927521226775</v>
      </c>
      <c r="F99" s="108">
        <f t="shared" si="41"/>
        <v>-0.2020307022873763</v>
      </c>
      <c r="G99" s="36">
        <f t="shared" si="36"/>
        <v>-0.2020307022873763</v>
      </c>
      <c r="H99" s="97">
        <v>0</v>
      </c>
      <c r="K99" s="106" t="s">
        <v>15</v>
      </c>
      <c r="L99" s="109">
        <f>'Observed Data'!I40</f>
        <v>44</v>
      </c>
      <c r="M99" s="110">
        <f>'Survival Rates'!D104</f>
        <v>0.967554102513782</v>
      </c>
      <c r="N99" s="105" t="s">
        <v>50</v>
      </c>
      <c r="O99" s="105" t="s">
        <v>16</v>
      </c>
      <c r="P99" s="19">
        <f t="shared" si="42"/>
        <v>42.57238051060641</v>
      </c>
      <c r="Q99" s="111">
        <f>'Observed Data'!J41</f>
        <v>34.020923805763914</v>
      </c>
      <c r="R99" s="112">
        <f t="shared" si="37"/>
        <v>-8.551456704842494</v>
      </c>
      <c r="S99" s="113">
        <f t="shared" si="38"/>
        <v>-0.20086865245207508</v>
      </c>
      <c r="V99" s="106" t="s">
        <v>15</v>
      </c>
      <c r="W99" s="109">
        <f>'Observed Data'!J40</f>
        <v>66.15179628898538</v>
      </c>
      <c r="X99" s="110">
        <f>'Survival Rates'!F104</f>
        <v>0.967554102513782</v>
      </c>
      <c r="Y99" s="105" t="s">
        <v>50</v>
      </c>
      <c r="Z99" s="105" t="s">
        <v>16</v>
      </c>
      <c r="AA99" s="19">
        <f t="shared" si="43"/>
        <v>64.00544188806379</v>
      </c>
      <c r="AB99" s="111">
        <f>'Observed Data'!K41</f>
        <v>51</v>
      </c>
      <c r="AC99" s="112">
        <f t="shared" si="39"/>
        <v>-13.005441888063785</v>
      </c>
      <c r="AD99" s="113">
        <f t="shared" si="40"/>
        <v>-0.2031927521226775</v>
      </c>
    </row>
    <row r="100" spans="3:30" ht="12.75">
      <c r="C100" s="106" t="s">
        <v>17</v>
      </c>
      <c r="D100" s="107">
        <f t="shared" si="34"/>
        <v>0.7082682780967499</v>
      </c>
      <c r="E100" s="107">
        <f t="shared" si="35"/>
        <v>-0.571713811646016</v>
      </c>
      <c r="F100" s="108">
        <f t="shared" si="41"/>
        <v>0.06827723322536694</v>
      </c>
      <c r="G100" s="36">
        <f t="shared" si="36"/>
        <v>0.06827723322536694</v>
      </c>
      <c r="H100" s="97">
        <v>0</v>
      </c>
      <c r="K100" s="106" t="s">
        <v>16</v>
      </c>
      <c r="L100" s="109">
        <f>'Observed Data'!I41</f>
        <v>19</v>
      </c>
      <c r="M100" s="110">
        <f>'Survival Rates'!D105</f>
        <v>0.960832897323785</v>
      </c>
      <c r="N100" s="105" t="s">
        <v>50</v>
      </c>
      <c r="O100" s="105" t="s">
        <v>17</v>
      </c>
      <c r="P100" s="19">
        <f t="shared" si="42"/>
        <v>18.255825049151916</v>
      </c>
      <c r="Q100" s="111">
        <f>'Observed Data'!J42</f>
        <v>31.185846821950257</v>
      </c>
      <c r="R100" s="112">
        <f t="shared" si="37"/>
        <v>12.93002177279834</v>
      </c>
      <c r="S100" s="113">
        <f t="shared" si="38"/>
        <v>0.7082682780967499</v>
      </c>
      <c r="V100" s="106" t="s">
        <v>16</v>
      </c>
      <c r="W100" s="109">
        <f>'Observed Data'!J41</f>
        <v>34.020923805763914</v>
      </c>
      <c r="X100" s="110">
        <f>'Survival Rates'!F105</f>
        <v>0.960832897323785</v>
      </c>
      <c r="Y100" s="105" t="s">
        <v>50</v>
      </c>
      <c r="Z100" s="105" t="s">
        <v>17</v>
      </c>
      <c r="AA100" s="19">
        <f t="shared" si="43"/>
        <v>32.68842278992387</v>
      </c>
      <c r="AB100" s="111">
        <f>'Observed Data'!K42</f>
        <v>14</v>
      </c>
      <c r="AC100" s="112">
        <f t="shared" si="39"/>
        <v>-18.68842278992387</v>
      </c>
      <c r="AD100" s="113">
        <f t="shared" si="40"/>
        <v>-0.571713811646016</v>
      </c>
    </row>
    <row r="101" spans="3:30" ht="12.75">
      <c r="C101" s="106" t="s">
        <v>18</v>
      </c>
      <c r="D101" s="107">
        <f t="shared" si="34"/>
        <v>0.9441585437007314</v>
      </c>
      <c r="E101" s="107">
        <f t="shared" si="35"/>
        <v>-0.321476346764722</v>
      </c>
      <c r="F101" s="108">
        <f t="shared" si="41"/>
        <v>0.31134109846800473</v>
      </c>
      <c r="G101" s="36">
        <f t="shared" si="36"/>
        <v>0.31134109846800473</v>
      </c>
      <c r="H101" s="97">
        <v>0</v>
      </c>
      <c r="K101" s="106" t="s">
        <v>17</v>
      </c>
      <c r="L101" s="109">
        <f>'Observed Data'!I42</f>
        <v>18</v>
      </c>
      <c r="M101" s="110">
        <f>'Survival Rates'!D106</f>
        <v>0.9451646332394582</v>
      </c>
      <c r="N101" s="105" t="s">
        <v>50</v>
      </c>
      <c r="O101" s="105" t="s">
        <v>18</v>
      </c>
      <c r="P101" s="19">
        <f t="shared" si="42"/>
        <v>17.012963398310248</v>
      </c>
      <c r="Q101" s="111">
        <f>'Observed Data'!J43</f>
        <v>33.0758981444927</v>
      </c>
      <c r="R101" s="112">
        <f t="shared" si="37"/>
        <v>16.06293474618245</v>
      </c>
      <c r="S101" s="113">
        <f t="shared" si="38"/>
        <v>0.9441585437007314</v>
      </c>
      <c r="V101" s="106" t="s">
        <v>17</v>
      </c>
      <c r="W101" s="109">
        <f>'Observed Data'!J42</f>
        <v>31.185846821950257</v>
      </c>
      <c r="X101" s="110">
        <f>'Survival Rates'!F106</f>
        <v>0.9451646332394582</v>
      </c>
      <c r="Y101" s="105" t="s">
        <v>50</v>
      </c>
      <c r="Z101" s="105" t="s">
        <v>18</v>
      </c>
      <c r="AA101" s="19">
        <f t="shared" si="43"/>
        <v>29.475759473730538</v>
      </c>
      <c r="AB101" s="111">
        <f>'Observed Data'!K43</f>
        <v>20</v>
      </c>
      <c r="AC101" s="112">
        <f t="shared" si="39"/>
        <v>-9.475759473730538</v>
      </c>
      <c r="AD101" s="113">
        <f t="shared" si="40"/>
        <v>-0.321476346764722</v>
      </c>
    </row>
    <row r="102" spans="3:30" ht="12.75">
      <c r="C102" s="106" t="s">
        <v>19</v>
      </c>
      <c r="D102" s="107">
        <f t="shared" si="34"/>
        <v>0.14232940830126453</v>
      </c>
      <c r="E102" s="107">
        <f t="shared" si="35"/>
        <v>0.21697132036698438</v>
      </c>
      <c r="F102" s="108">
        <f t="shared" si="41"/>
        <v>0.17965036433412446</v>
      </c>
      <c r="G102" s="36">
        <f t="shared" si="36"/>
        <v>0.17965036433412446</v>
      </c>
      <c r="H102" s="97">
        <v>0</v>
      </c>
      <c r="K102" s="106" t="s">
        <v>18</v>
      </c>
      <c r="L102" s="109">
        <f>'Observed Data'!I43</f>
        <v>27</v>
      </c>
      <c r="M102" s="110">
        <f>'Survival Rates'!D107</f>
        <v>0.9191994050867116</v>
      </c>
      <c r="N102" s="105" t="s">
        <v>50</v>
      </c>
      <c r="O102" s="105" t="s">
        <v>19</v>
      </c>
      <c r="P102" s="19">
        <f t="shared" si="42"/>
        <v>24.818383937341213</v>
      </c>
      <c r="Q102" s="111">
        <f>'Observed Data'!J44</f>
        <v>28.350769838136596</v>
      </c>
      <c r="R102" s="112">
        <f t="shared" si="37"/>
        <v>3.532385900795383</v>
      </c>
      <c r="S102" s="113">
        <f t="shared" si="38"/>
        <v>0.14232940830126453</v>
      </c>
      <c r="V102" s="106" t="s">
        <v>18</v>
      </c>
      <c r="W102" s="109">
        <f>'Observed Data'!J43</f>
        <v>33.0758981444927</v>
      </c>
      <c r="X102" s="110">
        <f>'Survival Rates'!F107</f>
        <v>0.9191994050867116</v>
      </c>
      <c r="Y102" s="105" t="s">
        <v>50</v>
      </c>
      <c r="Z102" s="105" t="s">
        <v>19</v>
      </c>
      <c r="AA102" s="19">
        <f t="shared" si="43"/>
        <v>30.403345897126357</v>
      </c>
      <c r="AB102" s="111">
        <f>'Observed Data'!K44</f>
        <v>37</v>
      </c>
      <c r="AC102" s="112">
        <f t="shared" si="39"/>
        <v>6.596654102873643</v>
      </c>
      <c r="AD102" s="113">
        <f t="shared" si="40"/>
        <v>0.21697132036698438</v>
      </c>
    </row>
    <row r="103" spans="3:30" ht="12.75">
      <c r="C103" s="106" t="s">
        <v>20</v>
      </c>
      <c r="D103" s="107">
        <f t="shared" si="34"/>
        <v>-0.27292963714049523</v>
      </c>
      <c r="E103" s="107">
        <f t="shared" si="35"/>
        <v>-0.24174955720505178</v>
      </c>
      <c r="F103" s="108">
        <f t="shared" si="41"/>
        <v>-0.2573395971727735</v>
      </c>
      <c r="G103" s="36">
        <f t="shared" si="36"/>
        <v>-0.2573395971727735</v>
      </c>
      <c r="H103" s="97">
        <v>0</v>
      </c>
      <c r="K103" s="106" t="s">
        <v>19</v>
      </c>
      <c r="L103" s="109">
        <f>'Observed Data'!I44</f>
        <v>25</v>
      </c>
      <c r="M103" s="110">
        <f>'Survival Rates'!D108</f>
        <v>0.8838449240828228</v>
      </c>
      <c r="N103" s="105" t="s">
        <v>50</v>
      </c>
      <c r="O103" s="105" t="s">
        <v>20</v>
      </c>
      <c r="P103" s="19">
        <f t="shared" si="42"/>
        <v>22.09612310207057</v>
      </c>
      <c r="Q103" s="111">
        <f>'Observed Data'!J45</f>
        <v>16.065436241610737</v>
      </c>
      <c r="R103" s="112">
        <f t="shared" si="37"/>
        <v>-6.030686860459834</v>
      </c>
      <c r="S103" s="113">
        <f t="shared" si="38"/>
        <v>-0.27292963714049523</v>
      </c>
      <c r="V103" s="106" t="s">
        <v>19</v>
      </c>
      <c r="W103" s="109">
        <f>'Observed Data'!J44</f>
        <v>28.350769838136596</v>
      </c>
      <c r="X103" s="110">
        <f>'Survival Rates'!F108</f>
        <v>0.8838449240828228</v>
      </c>
      <c r="Y103" s="105" t="s">
        <v>50</v>
      </c>
      <c r="Z103" s="105" t="s">
        <v>20</v>
      </c>
      <c r="AA103" s="19">
        <f t="shared" si="43"/>
        <v>25.05768401527742</v>
      </c>
      <c r="AB103" s="111">
        <f>'Observed Data'!K45</f>
        <v>19</v>
      </c>
      <c r="AC103" s="112">
        <f t="shared" si="39"/>
        <v>-6.05768401527742</v>
      </c>
      <c r="AD103" s="113">
        <f t="shared" si="40"/>
        <v>-0.24174955720505178</v>
      </c>
    </row>
    <row r="104" spans="3:30" ht="12.75">
      <c r="C104" s="106" t="s">
        <v>21</v>
      </c>
      <c r="D104" s="107">
        <f t="shared" si="34"/>
        <v>0.05699029630790923</v>
      </c>
      <c r="E104" s="107">
        <f t="shared" si="35"/>
        <v>0.2624451576266099</v>
      </c>
      <c r="F104" s="108">
        <f t="shared" si="41"/>
        <v>0.15971772696725958</v>
      </c>
      <c r="G104" s="36">
        <f t="shared" si="36"/>
        <v>0.15971772696725958</v>
      </c>
      <c r="H104" s="97">
        <v>0</v>
      </c>
      <c r="K104" s="106" t="s">
        <v>20</v>
      </c>
      <c r="L104" s="109">
        <f>'Observed Data'!I45</f>
        <v>16</v>
      </c>
      <c r="M104" s="110">
        <f>'Survival Rates'!D109</f>
        <v>0.8381927067225237</v>
      </c>
      <c r="N104" s="105" t="s">
        <v>50</v>
      </c>
      <c r="O104" s="105" t="s">
        <v>21</v>
      </c>
      <c r="P104" s="19">
        <f t="shared" si="42"/>
        <v>13.411083307560379</v>
      </c>
      <c r="Q104" s="111">
        <f>'Observed Data'!J46</f>
        <v>14.1753849190683</v>
      </c>
      <c r="R104" s="112">
        <f t="shared" si="37"/>
        <v>0.7643016115079213</v>
      </c>
      <c r="S104" s="113">
        <f t="shared" si="38"/>
        <v>0.05699029630790923</v>
      </c>
      <c r="V104" s="106" t="s">
        <v>20</v>
      </c>
      <c r="W104" s="109">
        <f>'Observed Data'!J45</f>
        <v>16.065436241610737</v>
      </c>
      <c r="X104" s="110">
        <f>'Survival Rates'!F109</f>
        <v>0.8381927067225237</v>
      </c>
      <c r="Y104" s="105" t="s">
        <v>50</v>
      </c>
      <c r="Z104" s="105" t="s">
        <v>21</v>
      </c>
      <c r="AA104" s="19">
        <f t="shared" si="43"/>
        <v>13.465931488033831</v>
      </c>
      <c r="AB104" s="111">
        <f>'Observed Data'!K46</f>
        <v>17</v>
      </c>
      <c r="AC104" s="112">
        <f t="shared" si="39"/>
        <v>3.5340685119661686</v>
      </c>
      <c r="AD104" s="113">
        <f t="shared" si="40"/>
        <v>0.2624451576266099</v>
      </c>
    </row>
    <row r="105" spans="3:30" ht="12.75">
      <c r="C105" s="106" t="s">
        <v>22</v>
      </c>
      <c r="D105" s="107">
        <f t="shared" si="34"/>
        <v>0.7247032972352452</v>
      </c>
      <c r="E105" s="107">
        <f t="shared" si="35"/>
        <v>0.5320851140473584</v>
      </c>
      <c r="F105" s="108">
        <f t="shared" si="41"/>
        <v>0.6283942056413018</v>
      </c>
      <c r="G105" s="36">
        <f t="shared" si="36"/>
        <v>0.6283942056413018</v>
      </c>
      <c r="H105" s="97">
        <v>0</v>
      </c>
      <c r="K105" s="106" t="s">
        <v>21</v>
      </c>
      <c r="L105" s="109">
        <f>'Observed Data'!I46</f>
        <v>14</v>
      </c>
      <c r="M105" s="110">
        <f>'Survival Rates'!D110</f>
        <v>0.7827645839855688</v>
      </c>
      <c r="N105" s="105" t="s">
        <v>50</v>
      </c>
      <c r="O105" s="105" t="s">
        <v>22</v>
      </c>
      <c r="P105" s="19">
        <f t="shared" si="42"/>
        <v>10.958704175797964</v>
      </c>
      <c r="Q105" s="111">
        <f>'Observed Data'!J47</f>
        <v>18.900513225424397</v>
      </c>
      <c r="R105" s="112">
        <f t="shared" si="37"/>
        <v>7.941809049626434</v>
      </c>
      <c r="S105" s="113">
        <f t="shared" si="38"/>
        <v>0.7247032972352452</v>
      </c>
      <c r="V105" s="106" t="s">
        <v>21</v>
      </c>
      <c r="W105" s="109">
        <f>'Observed Data'!J46</f>
        <v>14.1753849190683</v>
      </c>
      <c r="X105" s="110">
        <f>'Survival Rates'!F110</f>
        <v>0.7827645839855688</v>
      </c>
      <c r="Y105" s="105" t="s">
        <v>50</v>
      </c>
      <c r="Z105" s="105" t="s">
        <v>22</v>
      </c>
      <c r="AA105" s="19">
        <f t="shared" si="43"/>
        <v>11.095989279009803</v>
      </c>
      <c r="AB105" s="111">
        <f>'Observed Data'!K47</f>
        <v>17</v>
      </c>
      <c r="AC105" s="112">
        <f t="shared" si="39"/>
        <v>5.904010720990197</v>
      </c>
      <c r="AD105" s="113">
        <f t="shared" si="40"/>
        <v>0.5320851140473584</v>
      </c>
    </row>
    <row r="106" spans="3:30" ht="12.75">
      <c r="C106" s="106" t="s">
        <v>23</v>
      </c>
      <c r="D106" s="107">
        <f t="shared" si="34"/>
        <v>-0.028564575284025857</v>
      </c>
      <c r="E106" s="107">
        <f t="shared" si="35"/>
        <v>-0.4066850401973481</v>
      </c>
      <c r="F106" s="108">
        <f t="shared" si="41"/>
        <v>-0.21762480774068696</v>
      </c>
      <c r="G106" s="36">
        <f t="shared" si="36"/>
        <v>-0.21762480774068696</v>
      </c>
      <c r="H106" s="97">
        <v>0</v>
      </c>
      <c r="K106" s="106" t="s">
        <v>22</v>
      </c>
      <c r="L106" s="109">
        <f>'Observed Data'!I47</f>
        <v>15</v>
      </c>
      <c r="M106" s="110">
        <f>'Survival Rates'!D111</f>
        <v>0.7133966917751474</v>
      </c>
      <c r="N106" s="105" t="s">
        <v>50</v>
      </c>
      <c r="O106" s="105" t="s">
        <v>23</v>
      </c>
      <c r="P106" s="19">
        <f t="shared" si="42"/>
        <v>10.700950376627212</v>
      </c>
      <c r="Q106" s="111">
        <f>'Observed Data'!J48</f>
        <v>10.395282273983419</v>
      </c>
      <c r="R106" s="112">
        <f t="shared" si="37"/>
        <v>-0.30566810264379285</v>
      </c>
      <c r="S106" s="113">
        <f t="shared" si="38"/>
        <v>-0.028564575284025857</v>
      </c>
      <c r="V106" s="106" t="s">
        <v>22</v>
      </c>
      <c r="W106" s="109">
        <f>'Observed Data'!J47</f>
        <v>18.900513225424397</v>
      </c>
      <c r="X106" s="110">
        <f>'Survival Rates'!F111</f>
        <v>0.7133966917751474</v>
      </c>
      <c r="Y106" s="105" t="s">
        <v>50</v>
      </c>
      <c r="Z106" s="105" t="s">
        <v>23</v>
      </c>
      <c r="AA106" s="19">
        <f t="shared" si="43"/>
        <v>13.483563607870186</v>
      </c>
      <c r="AB106" s="111">
        <f>'Observed Data'!K48</f>
        <v>8</v>
      </c>
      <c r="AC106" s="112">
        <f t="shared" si="39"/>
        <v>-5.483563607870186</v>
      </c>
      <c r="AD106" s="113">
        <f t="shared" si="40"/>
        <v>-0.4066850401973481</v>
      </c>
    </row>
    <row r="107" spans="3:30" ht="12.75">
      <c r="C107" s="106" t="s">
        <v>24</v>
      </c>
      <c r="D107" s="107">
        <f t="shared" si="34"/>
        <v>0.31259501819383706</v>
      </c>
      <c r="E107" s="107">
        <f t="shared" si="35"/>
        <v>-0.2364933663726238</v>
      </c>
      <c r="F107" s="108">
        <f t="shared" si="41"/>
        <v>0.03805082591060663</v>
      </c>
      <c r="G107" s="36">
        <f t="shared" si="36"/>
        <v>0.03805082591060663</v>
      </c>
      <c r="H107" s="97">
        <v>0</v>
      </c>
      <c r="K107" s="106" t="s">
        <v>23</v>
      </c>
      <c r="L107" s="109">
        <f>'Observed Data'!I48</f>
        <v>8</v>
      </c>
      <c r="M107" s="110">
        <f>'Survival Rates'!D112</f>
        <v>0.6299715008442959</v>
      </c>
      <c r="N107" s="105" t="s">
        <v>50</v>
      </c>
      <c r="O107" s="105" t="s">
        <v>24</v>
      </c>
      <c r="P107" s="19">
        <f t="shared" si="42"/>
        <v>5.039772006754367</v>
      </c>
      <c r="Q107" s="111">
        <f>'Observed Data'!J49</f>
        <v>6.615179628898539</v>
      </c>
      <c r="R107" s="112">
        <f t="shared" si="37"/>
        <v>1.575407622144172</v>
      </c>
      <c r="S107" s="113">
        <f t="shared" si="38"/>
        <v>0.31259501819383706</v>
      </c>
      <c r="V107" s="106" t="s">
        <v>23</v>
      </c>
      <c r="W107" s="109">
        <f>'Observed Data'!J48</f>
        <v>10.395282273983419</v>
      </c>
      <c r="X107" s="110">
        <f>'Survival Rates'!F112</f>
        <v>0.6299715008442959</v>
      </c>
      <c r="Y107" s="105" t="s">
        <v>50</v>
      </c>
      <c r="Z107" s="105" t="s">
        <v>24</v>
      </c>
      <c r="AA107" s="19">
        <f t="shared" si="43"/>
        <v>6.5487315758414395</v>
      </c>
      <c r="AB107" s="111">
        <f>'Observed Data'!K49</f>
        <v>5</v>
      </c>
      <c r="AC107" s="112">
        <f t="shared" si="39"/>
        <v>-1.5487315758414395</v>
      </c>
      <c r="AD107" s="113">
        <f t="shared" si="40"/>
        <v>-0.2364933663726238</v>
      </c>
    </row>
    <row r="108" spans="3:30" ht="12.75">
      <c r="C108" s="114" t="s">
        <v>25</v>
      </c>
      <c r="D108" s="115">
        <f t="shared" si="34"/>
        <v>0.6017661367225795</v>
      </c>
      <c r="E108" s="115">
        <f t="shared" si="35"/>
        <v>0.22817655128256864</v>
      </c>
      <c r="F108" s="116">
        <f t="shared" si="41"/>
        <v>0.41497134400257407</v>
      </c>
      <c r="G108" s="36">
        <f t="shared" si="36"/>
        <v>0.41497134400257407</v>
      </c>
      <c r="H108" s="97">
        <v>0</v>
      </c>
      <c r="K108" s="106" t="s">
        <v>24</v>
      </c>
      <c r="L108" s="109">
        <f>'Observed Data'!I49</f>
        <v>6</v>
      </c>
      <c r="M108" s="110">
        <f>'Survival Rates'!D113</f>
        <v>0.5335953722930881</v>
      </c>
      <c r="N108" s="105" t="s">
        <v>50</v>
      </c>
      <c r="O108" s="105" t="s">
        <v>25</v>
      </c>
      <c r="P108" s="19">
        <f>(L108*M108)+(L109*M109)</f>
        <v>6.4898876531710865</v>
      </c>
      <c r="Q108" s="111">
        <f>'Observed Data'!J50</f>
        <v>10.395282273983419</v>
      </c>
      <c r="R108" s="112">
        <f t="shared" si="37"/>
        <v>3.9053946208123325</v>
      </c>
      <c r="S108" s="113">
        <f t="shared" si="38"/>
        <v>0.6017661367225795</v>
      </c>
      <c r="V108" s="106" t="s">
        <v>24</v>
      </c>
      <c r="W108" s="109">
        <f>'Observed Data'!J49</f>
        <v>6.615179628898539</v>
      </c>
      <c r="X108" s="110">
        <f>'Survival Rates'!F113</f>
        <v>0.5335953722930881</v>
      </c>
      <c r="Y108" s="105" t="s">
        <v>50</v>
      </c>
      <c r="Z108" s="105" t="s">
        <v>25</v>
      </c>
      <c r="AA108" s="19">
        <f>(W108*X108)+(W109*X109)</f>
        <v>7.3279366802772925</v>
      </c>
      <c r="AB108" s="111">
        <f>'Observed Data'!K50</f>
        <v>9</v>
      </c>
      <c r="AC108" s="112">
        <f t="shared" si="39"/>
        <v>1.6720633197227075</v>
      </c>
      <c r="AD108" s="113">
        <f t="shared" si="40"/>
        <v>0.22817655128256864</v>
      </c>
    </row>
    <row r="109" spans="11:30" ht="12.75">
      <c r="K109" s="114" t="s">
        <v>25</v>
      </c>
      <c r="L109" s="117">
        <f>'Observed Data'!I50</f>
        <v>9</v>
      </c>
      <c r="M109" s="118">
        <f>'Survival Rates'!D114</f>
        <v>0.36536837993472865</v>
      </c>
      <c r="N109" s="119" t="s">
        <v>51</v>
      </c>
      <c r="O109" s="119" t="s">
        <v>52</v>
      </c>
      <c r="P109" s="120"/>
      <c r="Q109" s="119"/>
      <c r="R109" s="119"/>
      <c r="S109" s="123"/>
      <c r="V109" s="114" t="s">
        <v>25</v>
      </c>
      <c r="W109" s="117">
        <f>'Observed Data'!J50</f>
        <v>10.395282273983419</v>
      </c>
      <c r="X109" s="118">
        <f>'Survival Rates'!F114</f>
        <v>0.3653683799347287</v>
      </c>
      <c r="Y109" s="119" t="s">
        <v>51</v>
      </c>
      <c r="Z109" s="119" t="s">
        <v>52</v>
      </c>
      <c r="AA109" s="120"/>
      <c r="AB109" s="119"/>
      <c r="AC109" s="119"/>
      <c r="AD109" s="123"/>
    </row>
    <row r="110" spans="11:30" ht="12.75">
      <c r="K110" s="47" t="s">
        <v>53</v>
      </c>
      <c r="L110" s="44">
        <f>SUM(L92:L109)</f>
        <v>544</v>
      </c>
      <c r="M110" s="47"/>
      <c r="N110" s="47"/>
      <c r="O110" s="47"/>
      <c r="P110" s="44">
        <f>SUM(P91:P108)</f>
        <v>577.4684061405369</v>
      </c>
      <c r="Q110" s="44">
        <f>SUM(Q91:Q108)</f>
        <v>738.0650414528228</v>
      </c>
      <c r="R110" s="44">
        <f>SUM(R91:R108)</f>
        <v>160.59663531228577</v>
      </c>
      <c r="S110" s="62"/>
      <c r="V110" s="47" t="s">
        <v>53</v>
      </c>
      <c r="W110" s="44">
        <f>SUM(W92:W109)</f>
        <v>738.0650414528228</v>
      </c>
      <c r="X110" s="47"/>
      <c r="Y110" s="47"/>
      <c r="Z110" s="47"/>
      <c r="AA110" s="44">
        <f>SUM(AA91:AA108)</f>
        <v>759.8846823986775</v>
      </c>
      <c r="AB110" s="44">
        <f>SUM(AB91:AB108)</f>
        <v>614</v>
      </c>
      <c r="AC110" s="44">
        <f>SUM(AC91:AC108)</f>
        <v>-145.8846823986774</v>
      </c>
      <c r="AD110" s="62"/>
    </row>
  </sheetData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Tim Chapin</dc:creator>
  <cp:keywords/>
  <dc:description/>
  <cp:lastModifiedBy/>
  <cp:lastPrinted>2004-02-16T19:58:15Z</cp:lastPrinted>
  <dcterms:created xsi:type="dcterms:W3CDTF">2003-03-07T17:00:28Z</dcterms:created>
  <dcterms:modified xsi:type="dcterms:W3CDTF">2011-05-04T05:30:53Z</dcterms:modified>
  <cp:category/>
  <cp:version/>
  <cp:contentType/>
  <cp:contentStatus/>
  <cp:revision>2</cp:revision>
</cp:coreProperties>
</file>